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2" activeTab="1"/>
  </bookViews>
  <sheets>
    <sheet name="Formel" sheetId="1" r:id="rId1"/>
    <sheet name="2queen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<sst xmlns="http://schemas.openxmlformats.org/spreadsheetml/2006/main" count="34" uniqueCount="21">
  <si>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Tages-
maximum</t>
  </si>
  <si>
    <t>Eier
pro Tag</t>
  </si>
  <si>
    <t xml:space="preserve">Eiablage: </t>
  </si>
  <si>
    <r>
      <t>22,8295*X</t>
    </r>
    <r>
      <rPr>
        <b/>
        <vertAlign val="superscript"/>
        <sz val="10"/>
        <rFont val="Arial"/>
        <family val="2"/>
      </rPr>
      <t>1,4254</t>
    </r>
  </si>
  <si>
    <t>X = Temp. in °C</t>
  </si>
  <si>
    <t>Datum</t>
  </si>
  <si>
    <t>Eiablage</t>
  </si>
  <si>
    <t>Anzahl
Brut</t>
  </si>
  <si>
    <t>Anzahl
Bienen</t>
  </si>
  <si>
    <t>Verhältnis
Brut/Bienen</t>
  </si>
  <si>
    <t>V1</t>
  </si>
  <si>
    <t>VOLK 1</t>
  </si>
  <si>
    <t>VOLK 2</t>
  </si>
  <si>
    <t>Zweiköniginnenvolk gesamt</t>
  </si>
  <si>
    <t>Tageshöchst-temperatur</t>
  </si>
  <si>
    <t>Brut
Kumuliert</t>
  </si>
  <si>
    <t>Bienen
Kumuliert</t>
  </si>
  <si>
    <t>V2</t>
  </si>
  <si>
    <t>Brut</t>
  </si>
  <si>
    <t>Bienen</t>
  </si>
  <si>
    <t>2Q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</si>
</sst>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°C&quot;"/>
    <numFmt numFmtId="165" formatCode="0.0000"/>
    <numFmt numFmtId="166" formatCode="dd/mm/yy"/>
    <numFmt numFmtId="167" formatCode="#,##0%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10"/>
      </top>
      <bottom>
        <color indexed="63"/>
      </bottom>
    </border>
    <border>
      <left style="hair">
        <color indexed="8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8"/>
      </left>
      <right>
        <color indexed="63"/>
      </right>
      <top style="thick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4" borderId="0" applyNumberFormat="0" applyFont="0" applyBorder="0" applyAlignment="0" applyProtection="0"/>
    <xf numFmtId="9" fontId="0" fillId="0" borderId="0" applyFill="0" applyBorder="0" applyAlignment="0" applyProtection="0"/>
    <xf numFmtId="0" fontId="1" fillId="5" borderId="0" applyNumberFormat="0" applyFon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4" fontId="0" fillId="0" borderId="0" xfId="0" applyNumberFormat="1" applyAlignment="1">
      <alignment horizontal="right" vertical="top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 vertic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" fillId="6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horizontal="right" vertical="top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167" fontId="0" fillId="0" borderId="2" xfId="0" applyNumberFormat="1" applyBorder="1" applyAlignment="1">
      <alignment horizontal="right"/>
    </xf>
    <xf numFmtId="166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6" borderId="0" xfId="0" applyNumberFormat="1" applyFont="1" applyFill="1" applyAlignment="1">
      <alignment horizontal="right" vertical="top" wrapText="1"/>
    </xf>
    <xf numFmtId="0" fontId="1" fillId="6" borderId="5" xfId="0" applyFont="1" applyFill="1" applyBorder="1" applyAlignment="1">
      <alignment horizontal="center" vertical="top"/>
    </xf>
    <xf numFmtId="3" fontId="1" fillId="6" borderId="0" xfId="0" applyNumberFormat="1" applyFont="1" applyFill="1" applyAlignment="1">
      <alignment wrapText="1"/>
    </xf>
    <xf numFmtId="3" fontId="1" fillId="6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wrapText="1"/>
    </xf>
    <xf numFmtId="3" fontId="0" fillId="0" borderId="6" xfId="0" applyNumberFormat="1" applyBorder="1" applyAlignment="1">
      <alignment horizontal="right"/>
    </xf>
    <xf numFmtId="166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66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6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6" borderId="1" xfId="0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</cellXfs>
  <cellStyles count="10">
    <cellStyle name="Normal" xfId="0"/>
    <cellStyle name="1Brut1Bienen" xfId="15"/>
    <cellStyle name="40-60TBienen" xfId="16"/>
    <cellStyle name="Comma" xfId="17"/>
    <cellStyle name="Comma [0]" xfId="18"/>
    <cellStyle name="mehr60TBienen" xfId="19"/>
    <cellStyle name="Percent" xfId="20"/>
    <cellStyle name="Trachtreife" xfId="21"/>
    <cellStyle name="Currency" xfId="22"/>
    <cellStyle name="Currency [0]" xfId="23"/>
  </cellStyles>
  <dxfs count="4">
    <dxf>
      <font>
        <b/>
        <i val="0"/>
      </font>
      <fill>
        <patternFill patternType="solid">
          <fgColor rgb="FFFF00FF"/>
          <bgColor rgb="FFFF00FF"/>
        </patternFill>
      </fill>
      <border/>
    </dxf>
    <dxf>
      <font>
        <b/>
        <i val="0"/>
      </font>
      <fill>
        <patternFill patternType="solid">
          <fgColor rgb="FF23FF23"/>
          <bgColor rgb="FF00FF00"/>
        </patternFill>
      </fill>
      <border/>
    </dxf>
    <dxf>
      <font>
        <b/>
        <i val="0"/>
      </font>
      <fill>
        <patternFill patternType="solid">
          <fgColor rgb="FFC5000B"/>
          <bgColor rgb="FFFF0000"/>
        </patternFill>
      </fill>
      <border/>
    </dxf>
    <dxf>
      <font>
        <b/>
        <i val="0"/>
      </font>
      <fill>
        <patternFill patternType="solid">
          <fgColor rgb="FF00FF00"/>
          <bgColor rgb="FF23FF2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23FF23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Zweiköniginnenbetriebsweise
Entwicklung Bienen und Brut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2queen!$L$3</c:f>
              <c:strCache>
                <c:ptCount val="1"/>
                <c:pt idx="0">
                  <c:v>Brut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2queen!$K$4:$K$168</c:f>
              <c:strCache/>
            </c:strRef>
          </c:cat>
          <c:val>
            <c:numRef>
              <c:f>2queen!$L$4:$L$168</c:f>
              <c:numCache/>
            </c:numRef>
          </c:val>
        </c:ser>
        <c:ser>
          <c:idx val="1"/>
          <c:order val="1"/>
          <c:tx>
            <c:strRef>
              <c:f>2queen!$M$3</c:f>
              <c:strCache>
                <c:ptCount val="1"/>
                <c:pt idx="0">
                  <c:v>Bienen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2queen!$K$4:$K$168</c:f>
              <c:strCache/>
            </c:strRef>
          </c:cat>
          <c:val>
            <c:numRef>
              <c:f>2queen!$M$4:$M$168</c:f>
              <c:numCache/>
            </c:numRef>
          </c:val>
        </c:ser>
        <c:gapWidth val="100"/>
        <c:axId val="40590141"/>
        <c:axId val="29766950"/>
      </c:barChart>
      <c:dateAx>
        <c:axId val="40590141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At val="0"/>
        <c:auto val="0"/>
        <c:majorUnit val="14"/>
        <c:majorTimeUnit val="days"/>
        <c:minorUnit val="7"/>
        <c:minorTimeUnit val="days"/>
        <c:noMultiLvlLbl val="0"/>
      </c:date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90141"/>
        <c:crossesAt val="2423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171</xdr:row>
      <xdr:rowOff>104775</xdr:rowOff>
    </xdr:from>
    <xdr:to>
      <xdr:col>11</xdr:col>
      <xdr:colOff>19050</xdr:colOff>
      <xdr:row>199</xdr:row>
      <xdr:rowOff>66675</xdr:rowOff>
    </xdr:to>
    <xdr:graphicFrame>
      <xdr:nvGraphicFramePr>
        <xdr:cNvPr id="1" name="Chart 1"/>
        <xdr:cNvGraphicFramePr/>
      </xdr:nvGraphicFramePr>
      <xdr:xfrm>
        <a:off x="809625" y="28279725"/>
        <a:ext cx="67818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90" zoomScaleNormal="90" workbookViewId="0" topLeftCell="A16">
      <selection activeCell="E16" sqref="E15:E16"/>
    </sheetView>
  </sheetViews>
  <sheetFormatPr defaultColWidth="11.421875" defaultRowHeight="12.75"/>
  <cols>
    <col min="1" max="2" width="19.00390625" style="1" customWidth="1"/>
    <col min="3" max="3" width="14.140625" style="2" customWidth="1"/>
    <col min="4" max="16384" width="11.57421875" style="0" customWidth="1"/>
  </cols>
  <sheetData>
    <row r="1" spans="1:2" ht="31.5">
      <c r="A1" s="3" t="s">
        <v>0</v>
      </c>
      <c r="B1" s="3" t="s">
        <v>1</v>
      </c>
    </row>
    <row r="2" spans="1:3" ht="12.75">
      <c r="A2" s="4">
        <v>1</v>
      </c>
      <c r="B2" s="2">
        <f aca="true" t="shared" si="0" ref="B2:B26">$B$29*A2^$B$28</f>
        <v>22.8295</v>
      </c>
      <c r="C2"/>
    </row>
    <row r="3" spans="1:3" ht="12.75">
      <c r="A3" s="4">
        <v>2</v>
      </c>
      <c r="B3" s="2">
        <f t="shared" si="0"/>
        <v>61.317516373284235</v>
      </c>
      <c r="C3"/>
    </row>
    <row r="4" spans="1:3" ht="12.75">
      <c r="A4" s="4">
        <v>3</v>
      </c>
      <c r="B4" s="2">
        <f t="shared" si="0"/>
        <v>109.29116021495882</v>
      </c>
      <c r="C4"/>
    </row>
    <row r="5" spans="1:3" ht="12.75">
      <c r="A5" s="4">
        <v>4</v>
      </c>
      <c r="B5" s="2">
        <f t="shared" si="0"/>
        <v>164.6920788535877</v>
      </c>
      <c r="C5"/>
    </row>
    <row r="6" spans="1:3" ht="12.75">
      <c r="A6" s="4">
        <v>5</v>
      </c>
      <c r="B6" s="2">
        <f t="shared" si="0"/>
        <v>226.36446101185226</v>
      </c>
      <c r="C6"/>
    </row>
    <row r="7" spans="1:3" ht="12.75">
      <c r="A7" s="4">
        <v>6</v>
      </c>
      <c r="B7" s="2">
        <f t="shared" si="0"/>
        <v>293.5439893968754</v>
      </c>
      <c r="C7"/>
    </row>
    <row r="8" spans="1:3" ht="12.75">
      <c r="A8" s="4">
        <v>7</v>
      </c>
      <c r="B8" s="2">
        <f t="shared" si="0"/>
        <v>365.6782636583511</v>
      </c>
      <c r="C8"/>
    </row>
    <row r="9" spans="1:3" ht="12.75">
      <c r="A9" s="4">
        <v>8</v>
      </c>
      <c r="B9" s="2">
        <f t="shared" si="0"/>
        <v>442.344739992338</v>
      </c>
      <c r="C9"/>
    </row>
    <row r="10" spans="1:3" ht="12.75">
      <c r="A10" s="4">
        <v>9</v>
      </c>
      <c r="B10" s="2">
        <f t="shared" si="0"/>
        <v>523.2071530752665</v>
      </c>
      <c r="C10"/>
    </row>
    <row r="11" spans="1:3" ht="12.75">
      <c r="A11" s="4">
        <v>10</v>
      </c>
      <c r="B11" s="2">
        <f t="shared" si="0"/>
        <v>607.9899491633158</v>
      </c>
      <c r="C11"/>
    </row>
    <row r="12" spans="1:3" ht="12.75">
      <c r="A12" s="4">
        <v>11</v>
      </c>
      <c r="B12" s="2">
        <f t="shared" si="0"/>
        <v>696.4621726644804</v>
      </c>
      <c r="C12"/>
    </row>
    <row r="13" spans="1:3" ht="12.75">
      <c r="A13" s="4">
        <v>12</v>
      </c>
      <c r="B13" s="2">
        <f t="shared" si="0"/>
        <v>788.4267450501362</v>
      </c>
      <c r="C13"/>
    </row>
    <row r="14" spans="1:3" ht="12.75">
      <c r="A14" s="4">
        <v>13</v>
      </c>
      <c r="B14" s="2">
        <f t="shared" si="0"/>
        <v>883.7130213236552</v>
      </c>
      <c r="C14"/>
    </row>
    <row r="15" spans="1:3" ht="12.75">
      <c r="A15" s="4">
        <v>14</v>
      </c>
      <c r="B15" s="2">
        <f t="shared" si="0"/>
        <v>982.1714413029232</v>
      </c>
      <c r="C15"/>
    </row>
    <row r="16" spans="1:3" ht="12.75">
      <c r="A16" s="4">
        <v>15</v>
      </c>
      <c r="B16" s="2">
        <f t="shared" si="0"/>
        <v>1083.6695755675394</v>
      </c>
      <c r="C16"/>
    </row>
    <row r="17" spans="1:3" ht="12.75">
      <c r="A17" s="4">
        <v>16</v>
      </c>
      <c r="B17" s="2">
        <f t="shared" si="0"/>
        <v>1188.0891319177533</v>
      </c>
      <c r="C17"/>
    </row>
    <row r="18" spans="1:3" ht="12.75">
      <c r="A18" s="4">
        <v>17</v>
      </c>
      <c r="B18" s="2">
        <f t="shared" si="0"/>
        <v>1295.3236425183304</v>
      </c>
      <c r="C18"/>
    </row>
    <row r="19" spans="1:3" ht="12.75">
      <c r="A19" s="4">
        <v>18</v>
      </c>
      <c r="B19" s="2">
        <f t="shared" si="0"/>
        <v>1405.2766453628892</v>
      </c>
      <c r="C19"/>
    </row>
    <row r="20" spans="1:3" ht="12.75">
      <c r="A20" s="4">
        <v>19</v>
      </c>
      <c r="B20" s="2">
        <f t="shared" si="0"/>
        <v>1517.8602323992543</v>
      </c>
      <c r="C20"/>
    </row>
    <row r="21" spans="1:8" ht="12.75">
      <c r="A21" s="4">
        <v>20</v>
      </c>
      <c r="B21" s="2">
        <f t="shared" si="0"/>
        <v>1632.9938747065796</v>
      </c>
      <c r="C21"/>
      <c r="H21" s="1"/>
    </row>
    <row r="22" spans="1:3" ht="12.75">
      <c r="A22" s="4">
        <v>21</v>
      </c>
      <c r="B22" s="2">
        <f t="shared" si="0"/>
        <v>1750.603460461806</v>
      </c>
      <c r="C22"/>
    </row>
    <row r="23" spans="1:3" ht="12.75">
      <c r="A23" s="4">
        <v>22</v>
      </c>
      <c r="B23" s="2">
        <f t="shared" si="0"/>
        <v>1870.6204987287233</v>
      </c>
      <c r="C23"/>
    </row>
    <row r="24" spans="1:3" ht="12.75">
      <c r="A24" s="4">
        <v>23</v>
      </c>
      <c r="B24" s="2">
        <f t="shared" si="0"/>
        <v>1992.9814541591054</v>
      </c>
      <c r="C24"/>
    </row>
    <row r="25" spans="1:3" ht="12.75">
      <c r="A25" s="4">
        <v>24</v>
      </c>
      <c r="B25" s="2">
        <f t="shared" si="0"/>
        <v>2117.627186261063</v>
      </c>
      <c r="C25"/>
    </row>
    <row r="26" spans="1:3" ht="12.75">
      <c r="A26" s="4">
        <v>25</v>
      </c>
      <c r="B26" s="2">
        <f t="shared" si="0"/>
        <v>2244.502473080285</v>
      </c>
      <c r="C26"/>
    </row>
    <row r="27" spans="1:2" ht="14.25">
      <c r="A27" s="5" t="s">
        <v>2</v>
      </c>
      <c r="B27" s="6" t="s">
        <v>3</v>
      </c>
    </row>
    <row r="28" spans="1:2" ht="12.75">
      <c r="A28" s="1" t="s">
        <v>4</v>
      </c>
      <c r="B28" s="7">
        <v>1.4254</v>
      </c>
    </row>
    <row r="29" ht="12.75">
      <c r="B29" s="7">
        <v>22.8295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8"/>
  <sheetViews>
    <sheetView tabSelected="1" zoomScale="90" zoomScaleNormal="90" workbookViewId="0" topLeftCell="A1">
      <pane ySplit="2" topLeftCell="BM39" activePane="bottomLeft" state="frozen"/>
      <selection pane="topLeft" activeCell="A1" sqref="A1"/>
      <selection pane="bottomLeft" activeCell="D4" sqref="D4"/>
    </sheetView>
  </sheetViews>
  <sheetFormatPr defaultColWidth="11.421875" defaultRowHeight="12.75"/>
  <cols>
    <col min="1" max="2" width="11.57421875" style="8" customWidth="1"/>
    <col min="3" max="3" width="9.8515625" style="9" customWidth="1"/>
    <col min="4" max="5" width="9.8515625" style="23" customWidth="1"/>
    <col min="6" max="6" width="9.8515625" style="1" customWidth="1"/>
    <col min="7" max="7" width="9.8515625" style="9" customWidth="1"/>
    <col min="8" max="9" width="9.8515625" style="23" customWidth="1"/>
    <col min="10" max="10" width="9.8515625" style="1" customWidth="1"/>
    <col min="11" max="11" width="11.57421875" style="8" customWidth="1"/>
    <col min="12" max="13" width="11.57421875" style="2" customWidth="1"/>
    <col min="14" max="14" width="9.8515625" style="1" customWidth="1"/>
    <col min="15" max="16384" width="11.57421875" style="0" customWidth="1"/>
  </cols>
  <sheetData>
    <row r="1" spans="1:14" ht="12.75">
      <c r="A1" s="10"/>
      <c r="B1" s="10"/>
      <c r="C1" s="37" t="s">
        <v>11</v>
      </c>
      <c r="D1" s="37"/>
      <c r="E1" s="37"/>
      <c r="F1" s="37"/>
      <c r="G1" s="37" t="s">
        <v>12</v>
      </c>
      <c r="H1" s="37"/>
      <c r="I1" s="37"/>
      <c r="J1" s="37"/>
      <c r="K1" s="38" t="s">
        <v>13</v>
      </c>
      <c r="L1" s="38"/>
      <c r="M1" s="38"/>
      <c r="N1" s="38"/>
    </row>
    <row r="2" spans="1:256" s="14" customFormat="1" ht="51">
      <c r="A2" s="10" t="s">
        <v>5</v>
      </c>
      <c r="B2" s="11" t="s">
        <v>14</v>
      </c>
      <c r="C2" s="12" t="s">
        <v>6</v>
      </c>
      <c r="D2" s="24" t="s">
        <v>7</v>
      </c>
      <c r="E2" s="24" t="s">
        <v>8</v>
      </c>
      <c r="F2" s="13" t="s">
        <v>9</v>
      </c>
      <c r="G2" s="12" t="s">
        <v>6</v>
      </c>
      <c r="H2" s="24" t="s">
        <v>7</v>
      </c>
      <c r="I2" s="24" t="s">
        <v>8</v>
      </c>
      <c r="J2" s="13" t="s">
        <v>9</v>
      </c>
      <c r="K2" s="25" t="s">
        <v>5</v>
      </c>
      <c r="L2" s="26" t="s">
        <v>15</v>
      </c>
      <c r="M2" s="26" t="s">
        <v>16</v>
      </c>
      <c r="N2" s="13" t="s">
        <v>9</v>
      </c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4" customFormat="1" ht="12.75">
      <c r="A3" s="10"/>
      <c r="B3" s="10"/>
      <c r="C3" s="12" t="s">
        <v>10</v>
      </c>
      <c r="D3" s="27" t="s">
        <v>10</v>
      </c>
      <c r="E3" s="27" t="s">
        <v>10</v>
      </c>
      <c r="F3" s="13" t="s">
        <v>10</v>
      </c>
      <c r="G3" s="12" t="s">
        <v>17</v>
      </c>
      <c r="H3" s="27" t="s">
        <v>17</v>
      </c>
      <c r="I3" s="27" t="s">
        <v>17</v>
      </c>
      <c r="J3" s="13" t="s">
        <v>17</v>
      </c>
      <c r="K3" s="25" t="s">
        <v>5</v>
      </c>
      <c r="L3" s="28" t="s">
        <v>18</v>
      </c>
      <c r="M3" s="28" t="s">
        <v>19</v>
      </c>
      <c r="N3" s="13" t="s">
        <v>20</v>
      </c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4" ht="12.75">
      <c r="A4" s="15">
        <v>41306</v>
      </c>
      <c r="B4" s="8">
        <v>4</v>
      </c>
      <c r="C4" s="16">
        <f aca="true" t="shared" si="0" ref="C4:C31">22.8295*$B4^1.4252</f>
        <v>164.6464228431</v>
      </c>
      <c r="D4" s="29">
        <v>0</v>
      </c>
      <c r="E4" s="29">
        <v>10000</v>
      </c>
      <c r="F4" s="17">
        <f aca="true" t="shared" si="1" ref="F4:F35">D4/E4</f>
        <v>0</v>
      </c>
      <c r="G4" s="16"/>
      <c r="H4" s="29"/>
      <c r="I4" s="29"/>
      <c r="J4" s="17"/>
      <c r="K4" s="30">
        <v>41306</v>
      </c>
      <c r="L4" s="2">
        <f aca="true" t="shared" si="2" ref="L4:L35">D4+H4</f>
        <v>0</v>
      </c>
      <c r="M4" s="2">
        <f aca="true" t="shared" si="3" ref="M4:M35">E4+I4</f>
        <v>10000</v>
      </c>
      <c r="N4" s="17">
        <f aca="true" t="shared" si="4" ref="N4:N35">L4/M4</f>
        <v>0</v>
      </c>
    </row>
    <row r="5" spans="1:14" ht="12.75">
      <c r="A5" s="15">
        <v>41307</v>
      </c>
      <c r="B5" s="8">
        <v>3</v>
      </c>
      <c r="C5" s="16">
        <f t="shared" si="0"/>
        <v>109.26714913061166</v>
      </c>
      <c r="D5" s="23">
        <f aca="true" t="shared" si="5" ref="D5:D24">C5+D4</f>
        <v>109.26714913061166</v>
      </c>
      <c r="E5" s="23">
        <f aca="true" t="shared" si="6" ref="E5:E24">E4*0.975</f>
        <v>9750</v>
      </c>
      <c r="F5" s="17">
        <f t="shared" si="1"/>
        <v>0.011206887090319145</v>
      </c>
      <c r="G5" s="16"/>
      <c r="J5" s="17"/>
      <c r="K5" s="30">
        <v>41307</v>
      </c>
      <c r="L5" s="2">
        <f t="shared" si="2"/>
        <v>109.26714913061166</v>
      </c>
      <c r="M5" s="2">
        <f t="shared" si="3"/>
        <v>9750</v>
      </c>
      <c r="N5" s="17">
        <f t="shared" si="4"/>
        <v>0.011206887090319145</v>
      </c>
    </row>
    <row r="6" spans="1:14" ht="12.75">
      <c r="A6" s="15">
        <v>41308</v>
      </c>
      <c r="B6" s="8">
        <v>4</v>
      </c>
      <c r="C6" s="16">
        <f t="shared" si="0"/>
        <v>164.6464228431</v>
      </c>
      <c r="D6" s="23">
        <f t="shared" si="5"/>
        <v>273.91357197371167</v>
      </c>
      <c r="E6" s="23">
        <f t="shared" si="6"/>
        <v>9506.25</v>
      </c>
      <c r="F6" s="17">
        <f t="shared" si="1"/>
        <v>0.028814050963704055</v>
      </c>
      <c r="G6" s="16"/>
      <c r="J6" s="17"/>
      <c r="K6" s="30">
        <v>41308</v>
      </c>
      <c r="L6" s="2">
        <f t="shared" si="2"/>
        <v>273.91357197371167</v>
      </c>
      <c r="M6" s="2">
        <f t="shared" si="3"/>
        <v>9506.25</v>
      </c>
      <c r="N6" s="17">
        <f t="shared" si="4"/>
        <v>0.028814050963704055</v>
      </c>
    </row>
    <row r="7" spans="1:14" ht="12.75">
      <c r="A7" s="15">
        <v>41309</v>
      </c>
      <c r="B7" s="8">
        <v>8</v>
      </c>
      <c r="C7" s="16">
        <f t="shared" si="0"/>
        <v>442.16081223607404</v>
      </c>
      <c r="D7" s="23">
        <f t="shared" si="5"/>
        <v>716.0743842097856</v>
      </c>
      <c r="E7" s="23">
        <f t="shared" si="6"/>
        <v>9268.59375</v>
      </c>
      <c r="F7" s="17">
        <f t="shared" si="1"/>
        <v>0.07725814762458282</v>
      </c>
      <c r="G7" s="16"/>
      <c r="J7" s="17"/>
      <c r="K7" s="30">
        <v>41309</v>
      </c>
      <c r="L7" s="2">
        <f t="shared" si="2"/>
        <v>716.0743842097856</v>
      </c>
      <c r="M7" s="2">
        <f t="shared" si="3"/>
        <v>9268.59375</v>
      </c>
      <c r="N7" s="17">
        <f t="shared" si="4"/>
        <v>0.07725814762458282</v>
      </c>
    </row>
    <row r="8" spans="1:14" ht="12.75">
      <c r="A8" s="15">
        <v>41310</v>
      </c>
      <c r="B8" s="8">
        <v>6</v>
      </c>
      <c r="C8" s="16">
        <f t="shared" si="0"/>
        <v>293.438816197981</v>
      </c>
      <c r="D8" s="23">
        <f t="shared" si="5"/>
        <v>1009.5132004077666</v>
      </c>
      <c r="E8" s="23">
        <f t="shared" si="6"/>
        <v>9036.87890625</v>
      </c>
      <c r="F8" s="17">
        <f t="shared" si="1"/>
        <v>0.11171038263106267</v>
      </c>
      <c r="G8" s="16"/>
      <c r="J8" s="17"/>
      <c r="K8" s="30">
        <v>41310</v>
      </c>
      <c r="L8" s="2">
        <f t="shared" si="2"/>
        <v>1009.5132004077666</v>
      </c>
      <c r="M8" s="2">
        <f t="shared" si="3"/>
        <v>9036.87890625</v>
      </c>
      <c r="N8" s="17">
        <f t="shared" si="4"/>
        <v>0.11171038263106267</v>
      </c>
    </row>
    <row r="9" spans="1:14" ht="12.75">
      <c r="A9" s="15">
        <v>41311</v>
      </c>
      <c r="B9" s="8">
        <v>3</v>
      </c>
      <c r="C9" s="16">
        <f t="shared" si="0"/>
        <v>109.26714913061166</v>
      </c>
      <c r="D9" s="23">
        <f t="shared" si="5"/>
        <v>1118.7803495383782</v>
      </c>
      <c r="E9" s="23">
        <f t="shared" si="6"/>
        <v>8810.95693359375</v>
      </c>
      <c r="F9" s="17">
        <f t="shared" si="1"/>
        <v>0.1269760319986104</v>
      </c>
      <c r="G9" s="16"/>
      <c r="J9" s="17"/>
      <c r="K9" s="30">
        <v>41311</v>
      </c>
      <c r="L9" s="2">
        <f t="shared" si="2"/>
        <v>1118.7803495383782</v>
      </c>
      <c r="M9" s="2">
        <f t="shared" si="3"/>
        <v>8810.95693359375</v>
      </c>
      <c r="N9" s="17">
        <f t="shared" si="4"/>
        <v>0.1269760319986104</v>
      </c>
    </row>
    <row r="10" spans="1:14" ht="12.75">
      <c r="A10" s="15">
        <v>41312</v>
      </c>
      <c r="B10" s="8">
        <v>4</v>
      </c>
      <c r="C10" s="16">
        <f t="shared" si="0"/>
        <v>164.6464228431</v>
      </c>
      <c r="D10" s="23">
        <f t="shared" si="5"/>
        <v>1283.4267723814783</v>
      </c>
      <c r="E10" s="23">
        <f t="shared" si="6"/>
        <v>8590.683010253906</v>
      </c>
      <c r="F10" s="17">
        <f t="shared" si="1"/>
        <v>0.14939752413743704</v>
      </c>
      <c r="G10" s="16"/>
      <c r="J10" s="17"/>
      <c r="K10" s="30">
        <v>41312</v>
      </c>
      <c r="L10" s="2">
        <f t="shared" si="2"/>
        <v>1283.4267723814783</v>
      </c>
      <c r="M10" s="2">
        <f t="shared" si="3"/>
        <v>8590.683010253906</v>
      </c>
      <c r="N10" s="17">
        <f t="shared" si="4"/>
        <v>0.14939752413743704</v>
      </c>
    </row>
    <row r="11" spans="1:14" ht="12.75">
      <c r="A11" s="15">
        <v>41313</v>
      </c>
      <c r="B11" s="8">
        <v>2</v>
      </c>
      <c r="C11" s="16">
        <f t="shared" si="0"/>
        <v>61.309016549742104</v>
      </c>
      <c r="D11" s="23">
        <f t="shared" si="5"/>
        <v>1344.7357889312204</v>
      </c>
      <c r="E11" s="23">
        <f t="shared" si="6"/>
        <v>8375.915934997558</v>
      </c>
      <c r="F11" s="17">
        <f t="shared" si="1"/>
        <v>0.16054790895314933</v>
      </c>
      <c r="G11" s="16"/>
      <c r="J11" s="17"/>
      <c r="K11" s="30">
        <v>41313</v>
      </c>
      <c r="L11" s="2">
        <f t="shared" si="2"/>
        <v>1344.7357889312204</v>
      </c>
      <c r="M11" s="2">
        <f t="shared" si="3"/>
        <v>8375.915934997558</v>
      </c>
      <c r="N11" s="17">
        <f t="shared" si="4"/>
        <v>0.16054790895314933</v>
      </c>
    </row>
    <row r="12" spans="1:14" ht="12.75">
      <c r="A12" s="15">
        <v>41314</v>
      </c>
      <c r="B12" s="8">
        <v>3</v>
      </c>
      <c r="C12" s="16">
        <f t="shared" si="0"/>
        <v>109.26714913061166</v>
      </c>
      <c r="D12" s="23">
        <f t="shared" si="5"/>
        <v>1454.002938061832</v>
      </c>
      <c r="E12" s="23">
        <f t="shared" si="6"/>
        <v>8166.518036622619</v>
      </c>
      <c r="F12" s="17">
        <f t="shared" si="1"/>
        <v>0.178044416425872</v>
      </c>
      <c r="G12" s="16"/>
      <c r="J12" s="17"/>
      <c r="K12" s="30">
        <v>41314</v>
      </c>
      <c r="L12" s="2">
        <f t="shared" si="2"/>
        <v>1454.002938061832</v>
      </c>
      <c r="M12" s="2">
        <f t="shared" si="3"/>
        <v>8166.518036622619</v>
      </c>
      <c r="N12" s="17">
        <f t="shared" si="4"/>
        <v>0.178044416425872</v>
      </c>
    </row>
    <row r="13" spans="1:14" ht="12.75">
      <c r="A13" s="15">
        <v>41315</v>
      </c>
      <c r="B13" s="8">
        <v>2</v>
      </c>
      <c r="C13" s="16">
        <f t="shared" si="0"/>
        <v>61.309016549742104</v>
      </c>
      <c r="D13" s="23">
        <f t="shared" si="5"/>
        <v>1515.3119546115743</v>
      </c>
      <c r="E13" s="23">
        <f t="shared" si="6"/>
        <v>7962.355085707053</v>
      </c>
      <c r="F13" s="17">
        <f t="shared" si="1"/>
        <v>0.19030951751092565</v>
      </c>
      <c r="G13" s="16"/>
      <c r="J13" s="17"/>
      <c r="K13" s="30">
        <v>41315</v>
      </c>
      <c r="L13" s="2">
        <f t="shared" si="2"/>
        <v>1515.3119546115743</v>
      </c>
      <c r="M13" s="2">
        <f t="shared" si="3"/>
        <v>7962.355085707053</v>
      </c>
      <c r="N13" s="17">
        <f t="shared" si="4"/>
        <v>0.19030951751092565</v>
      </c>
    </row>
    <row r="14" spans="1:14" ht="12.75">
      <c r="A14" s="15">
        <v>41316</v>
      </c>
      <c r="B14" s="8">
        <v>2</v>
      </c>
      <c r="C14" s="16">
        <f t="shared" si="0"/>
        <v>61.309016549742104</v>
      </c>
      <c r="D14" s="23">
        <f t="shared" si="5"/>
        <v>1576.6209711613164</v>
      </c>
      <c r="E14" s="23">
        <f t="shared" si="6"/>
        <v>7763.296208564377</v>
      </c>
      <c r="F14" s="17">
        <f t="shared" si="1"/>
        <v>0.20308654066580725</v>
      </c>
      <c r="G14" s="16"/>
      <c r="J14" s="17"/>
      <c r="K14" s="30">
        <v>41316</v>
      </c>
      <c r="L14" s="2">
        <f t="shared" si="2"/>
        <v>1576.6209711613164</v>
      </c>
      <c r="M14" s="2">
        <f t="shared" si="3"/>
        <v>7763.296208564377</v>
      </c>
      <c r="N14" s="17">
        <f t="shared" si="4"/>
        <v>0.20308654066580725</v>
      </c>
    </row>
    <row r="15" spans="1:14" ht="12.75">
      <c r="A15" s="15">
        <v>41317</v>
      </c>
      <c r="B15" s="8">
        <v>1</v>
      </c>
      <c r="C15" s="16">
        <f t="shared" si="0"/>
        <v>22.8295</v>
      </c>
      <c r="D15" s="23">
        <f t="shared" si="5"/>
        <v>1599.4504711613165</v>
      </c>
      <c r="E15" s="23">
        <f t="shared" si="6"/>
        <v>7569.213803350267</v>
      </c>
      <c r="F15" s="17">
        <f t="shared" si="1"/>
        <v>0.2113099871024084</v>
      </c>
      <c r="G15" s="16"/>
      <c r="J15" s="17"/>
      <c r="K15" s="30">
        <v>41317</v>
      </c>
      <c r="L15" s="2">
        <f t="shared" si="2"/>
        <v>1599.4504711613165</v>
      </c>
      <c r="M15" s="2">
        <f t="shared" si="3"/>
        <v>7569.213803350267</v>
      </c>
      <c r="N15" s="17">
        <f t="shared" si="4"/>
        <v>0.2113099871024084</v>
      </c>
    </row>
    <row r="16" spans="1:14" ht="12.75">
      <c r="A16" s="15">
        <v>41318</v>
      </c>
      <c r="B16" s="8">
        <v>2</v>
      </c>
      <c r="C16" s="16">
        <f t="shared" si="0"/>
        <v>61.309016549742104</v>
      </c>
      <c r="D16" s="23">
        <f t="shared" si="5"/>
        <v>1660.7594877110587</v>
      </c>
      <c r="E16" s="23">
        <f t="shared" si="6"/>
        <v>7379.98345826651</v>
      </c>
      <c r="F16" s="17">
        <f t="shared" si="1"/>
        <v>0.22503566533754207</v>
      </c>
      <c r="G16" s="16"/>
      <c r="J16" s="17"/>
      <c r="K16" s="30">
        <v>41318</v>
      </c>
      <c r="L16" s="2">
        <f t="shared" si="2"/>
        <v>1660.7594877110587</v>
      </c>
      <c r="M16" s="2">
        <f t="shared" si="3"/>
        <v>7379.98345826651</v>
      </c>
      <c r="N16" s="17">
        <f t="shared" si="4"/>
        <v>0.22503566533754207</v>
      </c>
    </row>
    <row r="17" spans="1:14" ht="12.75">
      <c r="A17" s="15">
        <v>41319</v>
      </c>
      <c r="B17" s="8">
        <v>2</v>
      </c>
      <c r="C17" s="16">
        <f t="shared" si="0"/>
        <v>61.309016549742104</v>
      </c>
      <c r="D17" s="23">
        <f t="shared" si="5"/>
        <v>1722.0685042608009</v>
      </c>
      <c r="E17" s="23">
        <f t="shared" si="6"/>
        <v>7195.483871809847</v>
      </c>
      <c r="F17" s="17">
        <f t="shared" si="1"/>
        <v>0.23932629617966983</v>
      </c>
      <c r="G17" s="16"/>
      <c r="J17" s="17"/>
      <c r="K17" s="30">
        <v>41319</v>
      </c>
      <c r="L17" s="2">
        <f t="shared" si="2"/>
        <v>1722.0685042608009</v>
      </c>
      <c r="M17" s="2">
        <f t="shared" si="3"/>
        <v>7195.483871809847</v>
      </c>
      <c r="N17" s="17">
        <f t="shared" si="4"/>
        <v>0.23932629617966983</v>
      </c>
    </row>
    <row r="18" spans="1:14" ht="12.75">
      <c r="A18" s="15">
        <v>41320</v>
      </c>
      <c r="B18" s="8">
        <v>4</v>
      </c>
      <c r="C18" s="16">
        <f t="shared" si="0"/>
        <v>164.6464228431</v>
      </c>
      <c r="D18" s="23">
        <f t="shared" si="5"/>
        <v>1886.714927103901</v>
      </c>
      <c r="E18" s="23">
        <f t="shared" si="6"/>
        <v>7015.596775014601</v>
      </c>
      <c r="F18" s="17">
        <f t="shared" si="1"/>
        <v>0.26893149472661565</v>
      </c>
      <c r="G18" s="16"/>
      <c r="J18" s="17"/>
      <c r="K18" s="30">
        <v>41320</v>
      </c>
      <c r="L18" s="2">
        <f t="shared" si="2"/>
        <v>1886.714927103901</v>
      </c>
      <c r="M18" s="2">
        <f t="shared" si="3"/>
        <v>7015.596775014601</v>
      </c>
      <c r="N18" s="17">
        <f t="shared" si="4"/>
        <v>0.26893149472661565</v>
      </c>
    </row>
    <row r="19" spans="1:14" ht="12.75">
      <c r="A19" s="15">
        <v>41321</v>
      </c>
      <c r="B19" s="8">
        <v>7</v>
      </c>
      <c r="C19" s="16">
        <f t="shared" si="0"/>
        <v>365.53597593915026</v>
      </c>
      <c r="D19" s="23">
        <f t="shared" si="5"/>
        <v>2252.250903043051</v>
      </c>
      <c r="E19" s="23">
        <f t="shared" si="6"/>
        <v>6840.206855639236</v>
      </c>
      <c r="F19" s="17">
        <f t="shared" si="1"/>
        <v>0.32926649011882436</v>
      </c>
      <c r="G19" s="16"/>
      <c r="J19" s="17"/>
      <c r="K19" s="30">
        <v>41321</v>
      </c>
      <c r="L19" s="2">
        <f t="shared" si="2"/>
        <v>2252.250903043051</v>
      </c>
      <c r="M19" s="2">
        <f t="shared" si="3"/>
        <v>6840.206855639236</v>
      </c>
      <c r="N19" s="17">
        <f t="shared" si="4"/>
        <v>0.32926649011882436</v>
      </c>
    </row>
    <row r="20" spans="1:14" ht="12.75">
      <c r="A20" s="15">
        <v>41322</v>
      </c>
      <c r="B20" s="8">
        <v>7</v>
      </c>
      <c r="C20" s="16">
        <f t="shared" si="0"/>
        <v>365.53597593915026</v>
      </c>
      <c r="D20" s="23">
        <f t="shared" si="5"/>
        <v>2617.7868789822014</v>
      </c>
      <c r="E20" s="23">
        <f t="shared" si="6"/>
        <v>6669.201684248255</v>
      </c>
      <c r="F20" s="17">
        <f t="shared" si="1"/>
        <v>0.3925187755477626</v>
      </c>
      <c r="G20" s="16"/>
      <c r="J20" s="17"/>
      <c r="K20" s="30">
        <v>41322</v>
      </c>
      <c r="L20" s="2">
        <f t="shared" si="2"/>
        <v>2617.7868789822014</v>
      </c>
      <c r="M20" s="2">
        <f t="shared" si="3"/>
        <v>6669.201684248255</v>
      </c>
      <c r="N20" s="17">
        <f t="shared" si="4"/>
        <v>0.3925187755477626</v>
      </c>
    </row>
    <row r="21" spans="1:14" ht="12.75">
      <c r="A21" s="15">
        <v>41323</v>
      </c>
      <c r="B21" s="8">
        <v>6</v>
      </c>
      <c r="C21" s="16">
        <f t="shared" si="0"/>
        <v>293.438816197981</v>
      </c>
      <c r="D21" s="23">
        <f t="shared" si="5"/>
        <v>2911.2256951801824</v>
      </c>
      <c r="E21" s="23">
        <f t="shared" si="6"/>
        <v>6502.471642142049</v>
      </c>
      <c r="F21" s="17">
        <f t="shared" si="1"/>
        <v>0.44771063303263625</v>
      </c>
      <c r="G21" s="16"/>
      <c r="J21" s="17"/>
      <c r="K21" s="30">
        <v>41323</v>
      </c>
      <c r="L21" s="2">
        <f t="shared" si="2"/>
        <v>2911.2256951801824</v>
      </c>
      <c r="M21" s="2">
        <f t="shared" si="3"/>
        <v>6502.471642142049</v>
      </c>
      <c r="N21" s="17">
        <f t="shared" si="4"/>
        <v>0.44771063303263625</v>
      </c>
    </row>
    <row r="22" spans="1:14" ht="12.75">
      <c r="A22" s="15">
        <v>41324</v>
      </c>
      <c r="B22" s="8">
        <v>4</v>
      </c>
      <c r="C22" s="16">
        <f t="shared" si="0"/>
        <v>164.6464228431</v>
      </c>
      <c r="D22" s="23">
        <f t="shared" si="5"/>
        <v>3075.8721180232824</v>
      </c>
      <c r="E22" s="23">
        <f t="shared" si="6"/>
        <v>6339.909851088498</v>
      </c>
      <c r="F22" s="17">
        <f t="shared" si="1"/>
        <v>0.4851602294463519</v>
      </c>
      <c r="G22" s="16"/>
      <c r="J22" s="17"/>
      <c r="K22" s="30">
        <v>41324</v>
      </c>
      <c r="L22" s="2">
        <f t="shared" si="2"/>
        <v>3075.8721180232824</v>
      </c>
      <c r="M22" s="2">
        <f t="shared" si="3"/>
        <v>6339.909851088498</v>
      </c>
      <c r="N22" s="17">
        <f t="shared" si="4"/>
        <v>0.4851602294463519</v>
      </c>
    </row>
    <row r="23" spans="1:14" ht="12.75">
      <c r="A23" s="15">
        <v>41325</v>
      </c>
      <c r="B23" s="8">
        <v>2</v>
      </c>
      <c r="C23" s="16">
        <f t="shared" si="0"/>
        <v>61.309016549742104</v>
      </c>
      <c r="D23" s="23">
        <f t="shared" si="5"/>
        <v>3137.1811345730243</v>
      </c>
      <c r="E23" s="23">
        <f t="shared" si="6"/>
        <v>6181.412104811286</v>
      </c>
      <c r="F23" s="17">
        <f t="shared" si="1"/>
        <v>0.5075185218813041</v>
      </c>
      <c r="G23" s="16"/>
      <c r="J23" s="17"/>
      <c r="K23" s="30">
        <v>41325</v>
      </c>
      <c r="L23" s="2">
        <f t="shared" si="2"/>
        <v>3137.1811345730243</v>
      </c>
      <c r="M23" s="2">
        <f t="shared" si="3"/>
        <v>6181.412104811286</v>
      </c>
      <c r="N23" s="17">
        <f t="shared" si="4"/>
        <v>0.5075185218813041</v>
      </c>
    </row>
    <row r="24" spans="1:14" ht="12.75">
      <c r="A24" s="15">
        <v>41326</v>
      </c>
      <c r="B24" s="8">
        <v>1</v>
      </c>
      <c r="C24" s="16">
        <f t="shared" si="0"/>
        <v>22.8295</v>
      </c>
      <c r="D24" s="23">
        <f t="shared" si="5"/>
        <v>3160.010634573024</v>
      </c>
      <c r="E24" s="23">
        <f t="shared" si="6"/>
        <v>6026.876802191004</v>
      </c>
      <c r="F24" s="17">
        <f t="shared" si="1"/>
        <v>0.5243197659896146</v>
      </c>
      <c r="G24" s="16"/>
      <c r="J24" s="17"/>
      <c r="K24" s="30">
        <v>41326</v>
      </c>
      <c r="L24" s="2">
        <f t="shared" si="2"/>
        <v>3160.010634573024</v>
      </c>
      <c r="M24" s="2">
        <f t="shared" si="3"/>
        <v>6026.876802191004</v>
      </c>
      <c r="N24" s="17">
        <f t="shared" si="4"/>
        <v>0.5243197659896146</v>
      </c>
    </row>
    <row r="25" spans="1:14" ht="12.75">
      <c r="A25" s="15">
        <v>41327</v>
      </c>
      <c r="B25" s="8">
        <v>0</v>
      </c>
      <c r="C25" s="16">
        <f t="shared" si="0"/>
        <v>0</v>
      </c>
      <c r="D25" s="23">
        <f aca="true" t="shared" si="7" ref="D25:D62">C25+D24-C4</f>
        <v>2995.364211729924</v>
      </c>
      <c r="E25" s="23">
        <f aca="true" t="shared" si="8" ref="E25:E31">(E24+C4)*0.975</f>
        <v>6036.735144408251</v>
      </c>
      <c r="F25" s="17">
        <f t="shared" si="1"/>
        <v>0.4961894368522182</v>
      </c>
      <c r="G25" s="16"/>
      <c r="J25" s="17"/>
      <c r="K25" s="30">
        <v>41327</v>
      </c>
      <c r="L25" s="2">
        <f t="shared" si="2"/>
        <v>2995.364211729924</v>
      </c>
      <c r="M25" s="2">
        <f t="shared" si="3"/>
        <v>6036.735144408251</v>
      </c>
      <c r="N25" s="17">
        <f t="shared" si="4"/>
        <v>0.4961894368522182</v>
      </c>
    </row>
    <row r="26" spans="1:14" ht="12.75">
      <c r="A26" s="15">
        <v>41328</v>
      </c>
      <c r="B26" s="8">
        <v>0</v>
      </c>
      <c r="C26" s="16">
        <f t="shared" si="0"/>
        <v>0</v>
      </c>
      <c r="D26" s="23">
        <f t="shared" si="7"/>
        <v>2886.0970625993123</v>
      </c>
      <c r="E26" s="23">
        <f t="shared" si="8"/>
        <v>5992.3522362003905</v>
      </c>
      <c r="F26" s="17">
        <f t="shared" si="1"/>
        <v>0.48163007594315227</v>
      </c>
      <c r="G26" s="16"/>
      <c r="J26" s="17"/>
      <c r="K26" s="30">
        <v>41328</v>
      </c>
      <c r="L26" s="2">
        <f t="shared" si="2"/>
        <v>2886.0970625993123</v>
      </c>
      <c r="M26" s="2">
        <f t="shared" si="3"/>
        <v>5992.3522362003905</v>
      </c>
      <c r="N26" s="17">
        <f t="shared" si="4"/>
        <v>0.48163007594315227</v>
      </c>
    </row>
    <row r="27" spans="1:14" ht="12.75">
      <c r="A27" s="15">
        <v>41329</v>
      </c>
      <c r="B27" s="8">
        <v>1</v>
      </c>
      <c r="C27" s="16">
        <f t="shared" si="0"/>
        <v>22.8295</v>
      </c>
      <c r="D27" s="23">
        <f t="shared" si="7"/>
        <v>2744.280139756212</v>
      </c>
      <c r="E27" s="23">
        <f t="shared" si="8"/>
        <v>6003.073692567403</v>
      </c>
      <c r="F27" s="17">
        <f t="shared" si="1"/>
        <v>0.45714583566648415</v>
      </c>
      <c r="G27" s="16"/>
      <c r="J27" s="17"/>
      <c r="K27" s="30">
        <v>41329</v>
      </c>
      <c r="L27" s="2">
        <f t="shared" si="2"/>
        <v>2744.280139756212</v>
      </c>
      <c r="M27" s="2">
        <f t="shared" si="3"/>
        <v>6003.073692567403</v>
      </c>
      <c r="N27" s="17">
        <f t="shared" si="4"/>
        <v>0.45714583566648415</v>
      </c>
    </row>
    <row r="28" spans="1:14" ht="12.75">
      <c r="A28" s="15">
        <v>41330</v>
      </c>
      <c r="B28" s="8">
        <v>1.5</v>
      </c>
      <c r="C28" s="16">
        <f t="shared" si="0"/>
        <v>40.687561495190735</v>
      </c>
      <c r="D28" s="23">
        <f t="shared" si="7"/>
        <v>2342.806889015329</v>
      </c>
      <c r="E28" s="23">
        <f t="shared" si="8"/>
        <v>6284.10364218339</v>
      </c>
      <c r="F28" s="17">
        <f t="shared" si="1"/>
        <v>0.37281480739571776</v>
      </c>
      <c r="G28" s="16"/>
      <c r="J28" s="17"/>
      <c r="K28" s="30">
        <v>41330</v>
      </c>
      <c r="L28" s="2">
        <f t="shared" si="2"/>
        <v>2342.806889015329</v>
      </c>
      <c r="M28" s="2">
        <f t="shared" si="3"/>
        <v>6284.10364218339</v>
      </c>
      <c r="N28" s="17">
        <f t="shared" si="4"/>
        <v>0.37281480739571776</v>
      </c>
    </row>
    <row r="29" spans="1:14" ht="12.75">
      <c r="A29" s="15">
        <v>41331</v>
      </c>
      <c r="B29" s="8">
        <v>4</v>
      </c>
      <c r="C29" s="16">
        <f t="shared" si="0"/>
        <v>164.6464228431</v>
      </c>
      <c r="D29" s="23">
        <f t="shared" si="7"/>
        <v>2214.014495660448</v>
      </c>
      <c r="E29" s="23">
        <f t="shared" si="8"/>
        <v>6413.103896921836</v>
      </c>
      <c r="F29" s="17">
        <f t="shared" si="1"/>
        <v>0.3452329061319483</v>
      </c>
      <c r="G29" s="16"/>
      <c r="J29" s="17"/>
      <c r="K29" s="30">
        <v>41331</v>
      </c>
      <c r="L29" s="2">
        <f t="shared" si="2"/>
        <v>2214.014495660448</v>
      </c>
      <c r="M29" s="2">
        <f t="shared" si="3"/>
        <v>6413.103896921836</v>
      </c>
      <c r="N29" s="17">
        <f t="shared" si="4"/>
        <v>0.3452329061319483</v>
      </c>
    </row>
    <row r="30" spans="1:14" ht="12.75">
      <c r="A30" s="15">
        <v>41332</v>
      </c>
      <c r="B30" s="8">
        <v>4</v>
      </c>
      <c r="C30" s="16">
        <f t="shared" si="0"/>
        <v>164.6464228431</v>
      </c>
      <c r="D30" s="23">
        <f t="shared" si="7"/>
        <v>2269.3937693729363</v>
      </c>
      <c r="E30" s="23">
        <f t="shared" si="8"/>
        <v>6359.311769901136</v>
      </c>
      <c r="F30" s="17">
        <f t="shared" si="1"/>
        <v>0.3568615365131276</v>
      </c>
      <c r="G30" s="16"/>
      <c r="J30" s="17"/>
      <c r="K30" s="30">
        <v>41332</v>
      </c>
      <c r="L30" s="2">
        <f t="shared" si="2"/>
        <v>2269.3937693729363</v>
      </c>
      <c r="M30" s="2">
        <f t="shared" si="3"/>
        <v>6359.311769901136</v>
      </c>
      <c r="N30" s="17">
        <f t="shared" si="4"/>
        <v>0.3568615365131276</v>
      </c>
    </row>
    <row r="31" spans="1:14" ht="12.75">
      <c r="A31" s="15">
        <v>41333</v>
      </c>
      <c r="B31" s="8">
        <v>5</v>
      </c>
      <c r="C31" s="16">
        <f t="shared" si="0"/>
        <v>226.29160882847188</v>
      </c>
      <c r="D31" s="23">
        <f t="shared" si="7"/>
        <v>2331.038955358308</v>
      </c>
      <c r="E31" s="23">
        <f t="shared" si="8"/>
        <v>6360.85923792563</v>
      </c>
      <c r="F31" s="17">
        <f t="shared" si="1"/>
        <v>0.3664660493443798</v>
      </c>
      <c r="G31" s="16"/>
      <c r="J31" s="17"/>
      <c r="K31" s="30">
        <v>41333</v>
      </c>
      <c r="L31" s="2">
        <f t="shared" si="2"/>
        <v>2331.038955358308</v>
      </c>
      <c r="M31" s="2">
        <f t="shared" si="3"/>
        <v>6360.85923792563</v>
      </c>
      <c r="N31" s="17">
        <f t="shared" si="4"/>
        <v>0.3664660493443798</v>
      </c>
    </row>
    <row r="32" spans="1:14" ht="12.75">
      <c r="A32" s="18">
        <v>41334</v>
      </c>
      <c r="B32" s="19">
        <v>7</v>
      </c>
      <c r="C32" s="20">
        <f>22.8295*$B31^1.4252</f>
        <v>226.29160882847188</v>
      </c>
      <c r="D32" s="31">
        <f t="shared" si="7"/>
        <v>2496.021547637038</v>
      </c>
      <c r="E32" s="31">
        <f>(E31+C11)-1000</f>
        <v>5422.168254475372</v>
      </c>
      <c r="F32" s="21">
        <f t="shared" si="1"/>
        <v>0.46033642456167995</v>
      </c>
      <c r="G32" s="20"/>
      <c r="H32" s="31"/>
      <c r="I32" s="31"/>
      <c r="J32" s="21"/>
      <c r="K32" s="32">
        <v>41334</v>
      </c>
      <c r="L32" s="31">
        <f t="shared" si="2"/>
        <v>2496.021547637038</v>
      </c>
      <c r="M32" s="31">
        <f t="shared" si="3"/>
        <v>5422.168254475372</v>
      </c>
      <c r="N32" s="21">
        <f t="shared" si="4"/>
        <v>0.46033642456167995</v>
      </c>
    </row>
    <row r="33" spans="1:14" ht="12.75">
      <c r="A33" s="15">
        <v>41335</v>
      </c>
      <c r="B33" s="8">
        <v>4</v>
      </c>
      <c r="C33" s="16">
        <f aca="true" t="shared" si="9" ref="C33:C64">22.8295*$B33^1.4252</f>
        <v>164.6464228431</v>
      </c>
      <c r="D33" s="23">
        <f t="shared" si="7"/>
        <v>2551.4008213495263</v>
      </c>
      <c r="E33" s="23">
        <f aca="true" t="shared" si="10" ref="E33:E62">(E32+C12)*0.975</f>
        <v>5393.149518515835</v>
      </c>
      <c r="F33" s="17">
        <f t="shared" si="1"/>
        <v>0.47308178877481927</v>
      </c>
      <c r="G33" s="16"/>
      <c r="J33" s="17"/>
      <c r="K33" s="30">
        <v>41335</v>
      </c>
      <c r="L33" s="2">
        <f t="shared" si="2"/>
        <v>2551.4008213495263</v>
      </c>
      <c r="M33" s="2">
        <f t="shared" si="3"/>
        <v>5393.149518515835</v>
      </c>
      <c r="N33" s="17">
        <f t="shared" si="4"/>
        <v>0.47308178877481927</v>
      </c>
    </row>
    <row r="34" spans="1:14" ht="12.75">
      <c r="A34" s="15">
        <v>41336</v>
      </c>
      <c r="B34" s="8">
        <v>5</v>
      </c>
      <c r="C34" s="16">
        <f t="shared" si="9"/>
        <v>226.29160882847188</v>
      </c>
      <c r="D34" s="23">
        <f t="shared" si="7"/>
        <v>2716.383413628256</v>
      </c>
      <c r="E34" s="23">
        <f t="shared" si="10"/>
        <v>5318.097071688938</v>
      </c>
      <c r="F34" s="17">
        <f t="shared" si="1"/>
        <v>0.5107810889893325</v>
      </c>
      <c r="G34" s="16"/>
      <c r="J34" s="17"/>
      <c r="K34" s="30">
        <v>41336</v>
      </c>
      <c r="L34" s="2">
        <f t="shared" si="2"/>
        <v>2716.383413628256</v>
      </c>
      <c r="M34" s="2">
        <f t="shared" si="3"/>
        <v>5318.097071688938</v>
      </c>
      <c r="N34" s="17">
        <f t="shared" si="4"/>
        <v>0.5107810889893325</v>
      </c>
    </row>
    <row r="35" spans="1:14" ht="12.75">
      <c r="A35" s="15">
        <v>41337</v>
      </c>
      <c r="B35" s="8">
        <v>11</v>
      </c>
      <c r="C35" s="16">
        <f t="shared" si="9"/>
        <v>696.1282440731566</v>
      </c>
      <c r="D35" s="23">
        <f t="shared" si="7"/>
        <v>3351.202641151671</v>
      </c>
      <c r="E35" s="23">
        <f t="shared" si="10"/>
        <v>5244.920936032713</v>
      </c>
      <c r="F35" s="17">
        <f t="shared" si="1"/>
        <v>0.6389424515684957</v>
      </c>
      <c r="G35" s="16"/>
      <c r="J35" s="17"/>
      <c r="K35" s="30">
        <v>41337</v>
      </c>
      <c r="L35" s="2">
        <f t="shared" si="2"/>
        <v>3351.202641151671</v>
      </c>
      <c r="M35" s="2">
        <f t="shared" si="3"/>
        <v>5244.920936032713</v>
      </c>
      <c r="N35" s="17">
        <f t="shared" si="4"/>
        <v>0.6389424515684957</v>
      </c>
    </row>
    <row r="36" spans="1:14" ht="12.75">
      <c r="A36" s="15">
        <v>41338</v>
      </c>
      <c r="B36" s="8">
        <v>16</v>
      </c>
      <c r="C36" s="16">
        <f t="shared" si="9"/>
        <v>1187.430498041082</v>
      </c>
      <c r="D36" s="23">
        <f t="shared" si="7"/>
        <v>4515.803639192753</v>
      </c>
      <c r="E36" s="23">
        <f t="shared" si="10"/>
        <v>5136.056675131895</v>
      </c>
      <c r="F36" s="17">
        <f aca="true" t="shared" si="11" ref="F36:F67">D36/E36</f>
        <v>0.8792355545953523</v>
      </c>
      <c r="G36" s="16"/>
      <c r="J36" s="17"/>
      <c r="K36" s="30">
        <v>41338</v>
      </c>
      <c r="L36" s="2">
        <f aca="true" t="shared" si="12" ref="L36:L67">D36+H36</f>
        <v>4515.803639192753</v>
      </c>
      <c r="M36" s="2">
        <f aca="true" t="shared" si="13" ref="M36:M67">E36+I36</f>
        <v>5136.056675131895</v>
      </c>
      <c r="N36" s="17">
        <f aca="true" t="shared" si="14" ref="N36:N67">L36/M36</f>
        <v>0.8792355545953523</v>
      </c>
    </row>
    <row r="37" spans="1:14" ht="12.75">
      <c r="A37" s="15">
        <v>41339</v>
      </c>
      <c r="B37" s="8">
        <v>14</v>
      </c>
      <c r="C37" s="16">
        <f t="shared" si="9"/>
        <v>981.6531767397228</v>
      </c>
      <c r="D37" s="23">
        <f t="shared" si="7"/>
        <v>5436.147799382733</v>
      </c>
      <c r="E37" s="23">
        <f t="shared" si="10"/>
        <v>5067.4315493895965</v>
      </c>
      <c r="F37" s="17">
        <f t="shared" si="11"/>
        <v>1.0727619596632836</v>
      </c>
      <c r="G37" s="16"/>
      <c r="J37" s="17"/>
      <c r="K37" s="30">
        <v>41339</v>
      </c>
      <c r="L37" s="2">
        <f t="shared" si="12"/>
        <v>5436.147799382733</v>
      </c>
      <c r="M37" s="2">
        <f t="shared" si="13"/>
        <v>5067.4315493895965</v>
      </c>
      <c r="N37" s="17">
        <f t="shared" si="14"/>
        <v>1.0727619596632836</v>
      </c>
    </row>
    <row r="38" spans="1:14" ht="12.75">
      <c r="A38" s="15">
        <v>41340</v>
      </c>
      <c r="B38" s="8">
        <v>12</v>
      </c>
      <c r="C38" s="16">
        <f t="shared" si="9"/>
        <v>788.0350090286144</v>
      </c>
      <c r="D38" s="23">
        <f t="shared" si="7"/>
        <v>6162.873791861605</v>
      </c>
      <c r="E38" s="23">
        <f t="shared" si="10"/>
        <v>5000.522051790856</v>
      </c>
      <c r="F38" s="17">
        <f t="shared" si="11"/>
        <v>1.232446078235866</v>
      </c>
      <c r="G38" s="16"/>
      <c r="J38" s="17"/>
      <c r="K38" s="30">
        <v>41340</v>
      </c>
      <c r="L38" s="2">
        <f t="shared" si="12"/>
        <v>6162.873791861605</v>
      </c>
      <c r="M38" s="2">
        <f t="shared" si="13"/>
        <v>5000.522051790856</v>
      </c>
      <c r="N38" s="17">
        <f t="shared" si="14"/>
        <v>1.232446078235866</v>
      </c>
    </row>
    <row r="39" spans="1:14" ht="12.75">
      <c r="A39" s="15">
        <v>41341</v>
      </c>
      <c r="B39" s="8">
        <v>14</v>
      </c>
      <c r="C39" s="16">
        <f t="shared" si="9"/>
        <v>981.6531767397228</v>
      </c>
      <c r="D39" s="23">
        <f t="shared" si="7"/>
        <v>6979.880545758228</v>
      </c>
      <c r="E39" s="23">
        <f t="shared" si="10"/>
        <v>5036.039262768106</v>
      </c>
      <c r="F39" s="17">
        <f t="shared" si="11"/>
        <v>1.3859861255175505</v>
      </c>
      <c r="G39" s="16"/>
      <c r="J39" s="17"/>
      <c r="K39" s="30">
        <v>41341</v>
      </c>
      <c r="L39" s="2">
        <f t="shared" si="12"/>
        <v>6979.880545758228</v>
      </c>
      <c r="M39" s="2">
        <f t="shared" si="13"/>
        <v>5036.039262768106</v>
      </c>
      <c r="N39" s="17">
        <f t="shared" si="14"/>
        <v>1.3859861255175505</v>
      </c>
    </row>
    <row r="40" spans="1:14" ht="12.75">
      <c r="A40" s="15">
        <v>41342</v>
      </c>
      <c r="B40" s="8">
        <v>10</v>
      </c>
      <c r="C40" s="16">
        <f t="shared" si="9"/>
        <v>607.7100239047088</v>
      </c>
      <c r="D40" s="23">
        <f t="shared" si="7"/>
        <v>7222.054593723787</v>
      </c>
      <c r="E40" s="23">
        <f t="shared" si="10"/>
        <v>5266.535857739575</v>
      </c>
      <c r="F40" s="17">
        <f t="shared" si="11"/>
        <v>1.3713102481036807</v>
      </c>
      <c r="G40" s="16"/>
      <c r="J40" s="17"/>
      <c r="K40" s="30">
        <v>41342</v>
      </c>
      <c r="L40" s="2">
        <f t="shared" si="12"/>
        <v>7222.054593723787</v>
      </c>
      <c r="M40" s="2">
        <f t="shared" si="13"/>
        <v>5266.535857739575</v>
      </c>
      <c r="N40" s="17">
        <f t="shared" si="14"/>
        <v>1.3713102481036807</v>
      </c>
    </row>
    <row r="41" spans="1:14" ht="12.75">
      <c r="A41" s="15">
        <v>41343</v>
      </c>
      <c r="B41" s="8">
        <v>4</v>
      </c>
      <c r="C41" s="16">
        <f t="shared" si="9"/>
        <v>164.6464228431</v>
      </c>
      <c r="D41" s="23">
        <f t="shared" si="7"/>
        <v>7021.165040627736</v>
      </c>
      <c r="E41" s="23">
        <f t="shared" si="10"/>
        <v>5491.270037836756</v>
      </c>
      <c r="F41" s="17">
        <f t="shared" si="11"/>
        <v>1.2786049478990238</v>
      </c>
      <c r="G41" s="16"/>
      <c r="J41" s="17"/>
      <c r="K41" s="30">
        <v>41343</v>
      </c>
      <c r="L41" s="2">
        <f t="shared" si="12"/>
        <v>7021.165040627736</v>
      </c>
      <c r="M41" s="2">
        <f t="shared" si="13"/>
        <v>5491.270037836756</v>
      </c>
      <c r="N41" s="17">
        <f t="shared" si="14"/>
        <v>1.2786049478990238</v>
      </c>
    </row>
    <row r="42" spans="1:14" ht="12.75">
      <c r="A42" s="15">
        <v>41344</v>
      </c>
      <c r="B42" s="8">
        <v>0</v>
      </c>
      <c r="C42" s="16">
        <f t="shared" si="9"/>
        <v>0</v>
      </c>
      <c r="D42" s="23">
        <f t="shared" si="7"/>
        <v>6727.726224429754</v>
      </c>
      <c r="E42" s="23">
        <f t="shared" si="10"/>
        <v>5640.09113268387</v>
      </c>
      <c r="F42" s="17">
        <f t="shared" si="11"/>
        <v>1.1928399854114284</v>
      </c>
      <c r="G42" s="16"/>
      <c r="J42" s="17"/>
      <c r="K42" s="30">
        <v>41344</v>
      </c>
      <c r="L42" s="2">
        <f t="shared" si="12"/>
        <v>6727.726224429754</v>
      </c>
      <c r="M42" s="2">
        <f t="shared" si="13"/>
        <v>5640.09113268387</v>
      </c>
      <c r="N42" s="17">
        <f t="shared" si="14"/>
        <v>1.1928399854114284</v>
      </c>
    </row>
    <row r="43" spans="1:14" ht="12.75">
      <c r="A43" s="15">
        <v>41345</v>
      </c>
      <c r="B43" s="8">
        <v>0</v>
      </c>
      <c r="C43" s="16">
        <f t="shared" si="9"/>
        <v>0</v>
      </c>
      <c r="D43" s="23">
        <f t="shared" si="7"/>
        <v>6563.079801586655</v>
      </c>
      <c r="E43" s="23">
        <f t="shared" si="10"/>
        <v>5659.619116638794</v>
      </c>
      <c r="F43" s="17">
        <f t="shared" si="11"/>
        <v>1.159632771451309</v>
      </c>
      <c r="G43" s="16"/>
      <c r="J43" s="17"/>
      <c r="K43" s="30">
        <v>41345</v>
      </c>
      <c r="L43" s="2">
        <f t="shared" si="12"/>
        <v>6563.079801586655</v>
      </c>
      <c r="M43" s="2">
        <f t="shared" si="13"/>
        <v>5659.619116638794</v>
      </c>
      <c r="N43" s="17">
        <f t="shared" si="14"/>
        <v>1.159632771451309</v>
      </c>
    </row>
    <row r="44" spans="1:14" ht="12.75">
      <c r="A44" s="15">
        <v>41346</v>
      </c>
      <c r="B44" s="8">
        <v>0</v>
      </c>
      <c r="C44" s="16">
        <f t="shared" si="9"/>
        <v>0</v>
      </c>
      <c r="D44" s="23">
        <f t="shared" si="7"/>
        <v>6501.7707850369125</v>
      </c>
      <c r="E44" s="23">
        <f t="shared" si="10"/>
        <v>5577.904929858823</v>
      </c>
      <c r="F44" s="17">
        <f t="shared" si="11"/>
        <v>1.1656295449269107</v>
      </c>
      <c r="G44" s="16"/>
      <c r="J44" s="17"/>
      <c r="K44" s="30">
        <v>41346</v>
      </c>
      <c r="L44" s="2">
        <f t="shared" si="12"/>
        <v>6501.7707850369125</v>
      </c>
      <c r="M44" s="2">
        <f t="shared" si="13"/>
        <v>5577.904929858823</v>
      </c>
      <c r="N44" s="17">
        <f t="shared" si="14"/>
        <v>1.1656295449269107</v>
      </c>
    </row>
    <row r="45" spans="1:14" ht="12.75">
      <c r="A45" s="15">
        <v>41347</v>
      </c>
      <c r="B45" s="8">
        <v>3</v>
      </c>
      <c r="C45" s="16">
        <f t="shared" si="9"/>
        <v>109.26714913061166</v>
      </c>
      <c r="D45" s="23">
        <f t="shared" si="7"/>
        <v>6588.2084341675245</v>
      </c>
      <c r="E45" s="23">
        <f t="shared" si="10"/>
        <v>5460.716069112353</v>
      </c>
      <c r="F45" s="17">
        <f t="shared" si="11"/>
        <v>1.2064733545537458</v>
      </c>
      <c r="G45" s="16"/>
      <c r="J45" s="17"/>
      <c r="K45" s="30">
        <v>41347</v>
      </c>
      <c r="L45" s="2">
        <f t="shared" si="12"/>
        <v>6588.2084341675245</v>
      </c>
      <c r="M45" s="2">
        <f t="shared" si="13"/>
        <v>5460.716069112353</v>
      </c>
      <c r="N45" s="17">
        <f t="shared" si="14"/>
        <v>1.2064733545537458</v>
      </c>
    </row>
    <row r="46" spans="1:14" ht="12.75">
      <c r="A46" s="15">
        <v>41348</v>
      </c>
      <c r="B46" s="8">
        <v>2</v>
      </c>
      <c r="C46" s="16">
        <f t="shared" si="9"/>
        <v>61.309016549742104</v>
      </c>
      <c r="D46" s="23">
        <f t="shared" si="7"/>
        <v>6649.517450717267</v>
      </c>
      <c r="E46" s="23">
        <f t="shared" si="10"/>
        <v>5324.198167384544</v>
      </c>
      <c r="F46" s="17">
        <f t="shared" si="11"/>
        <v>1.2489237330517644</v>
      </c>
      <c r="G46" s="16"/>
      <c r="J46" s="17"/>
      <c r="K46" s="30">
        <v>41348</v>
      </c>
      <c r="L46" s="2">
        <f t="shared" si="12"/>
        <v>6649.517450717267</v>
      </c>
      <c r="M46" s="2">
        <f t="shared" si="13"/>
        <v>5324.198167384544</v>
      </c>
      <c r="N46" s="17">
        <f t="shared" si="14"/>
        <v>1.2489237330517644</v>
      </c>
    </row>
    <row r="47" spans="1:14" ht="12.75">
      <c r="A47" s="15">
        <v>41349</v>
      </c>
      <c r="B47" s="8">
        <v>8</v>
      </c>
      <c r="C47" s="16">
        <f t="shared" si="9"/>
        <v>442.16081223607404</v>
      </c>
      <c r="D47" s="23">
        <f t="shared" si="7"/>
        <v>7091.678262953341</v>
      </c>
      <c r="E47" s="23">
        <f t="shared" si="10"/>
        <v>5191.09321319993</v>
      </c>
      <c r="F47" s="17">
        <f t="shared" si="11"/>
        <v>1.3661242385169654</v>
      </c>
      <c r="G47" s="16"/>
      <c r="J47" s="17"/>
      <c r="K47" s="30">
        <v>41349</v>
      </c>
      <c r="L47" s="2">
        <f t="shared" si="12"/>
        <v>7091.678262953341</v>
      </c>
      <c r="M47" s="2">
        <f t="shared" si="13"/>
        <v>5191.09321319993</v>
      </c>
      <c r="N47" s="17">
        <f t="shared" si="14"/>
        <v>1.3661242385169654</v>
      </c>
    </row>
    <row r="48" spans="1:14" ht="12.75">
      <c r="A48" s="15">
        <v>41350</v>
      </c>
      <c r="B48" s="8">
        <v>12</v>
      </c>
      <c r="C48" s="16">
        <f t="shared" si="9"/>
        <v>788.0350090286144</v>
      </c>
      <c r="D48" s="23">
        <f t="shared" si="7"/>
        <v>7856.883771981956</v>
      </c>
      <c r="E48" s="23">
        <f t="shared" si="10"/>
        <v>5083.574645369931</v>
      </c>
      <c r="F48" s="17">
        <f t="shared" si="11"/>
        <v>1.5455431109166315</v>
      </c>
      <c r="G48" s="16"/>
      <c r="J48" s="17"/>
      <c r="K48" s="30">
        <v>41350</v>
      </c>
      <c r="L48" s="2">
        <f t="shared" si="12"/>
        <v>7856.883771981956</v>
      </c>
      <c r="M48" s="2">
        <f t="shared" si="13"/>
        <v>5083.574645369931</v>
      </c>
      <c r="N48" s="17">
        <f t="shared" si="14"/>
        <v>1.5455431109166315</v>
      </c>
    </row>
    <row r="49" spans="1:14" ht="12.75">
      <c r="A49" s="15">
        <v>41351</v>
      </c>
      <c r="B49" s="8">
        <v>10</v>
      </c>
      <c r="C49" s="16">
        <f t="shared" si="9"/>
        <v>607.7100239047088</v>
      </c>
      <c r="D49" s="23">
        <f t="shared" si="7"/>
        <v>8423.906234391474</v>
      </c>
      <c r="E49" s="23">
        <f t="shared" si="10"/>
        <v>4996.155651693493</v>
      </c>
      <c r="F49" s="17">
        <f t="shared" si="11"/>
        <v>1.6860776208075328</v>
      </c>
      <c r="G49" s="16"/>
      <c r="J49" s="17"/>
      <c r="K49" s="30">
        <v>41351</v>
      </c>
      <c r="L49" s="2">
        <f t="shared" si="12"/>
        <v>8423.906234391474</v>
      </c>
      <c r="M49" s="2">
        <f t="shared" si="13"/>
        <v>4996.155651693493</v>
      </c>
      <c r="N49" s="17">
        <f t="shared" si="14"/>
        <v>1.6860776208075328</v>
      </c>
    </row>
    <row r="50" spans="1:14" ht="12.75">
      <c r="A50" s="15">
        <v>41352</v>
      </c>
      <c r="B50" s="8">
        <v>15</v>
      </c>
      <c r="C50" s="16">
        <f t="shared" si="9"/>
        <v>1083.0828081590341</v>
      </c>
      <c r="D50" s="23">
        <f t="shared" si="7"/>
        <v>9342.342619707408</v>
      </c>
      <c r="E50" s="23">
        <f t="shared" si="10"/>
        <v>5031.782022673178</v>
      </c>
      <c r="F50" s="17">
        <f t="shared" si="11"/>
        <v>1.8566667986830252</v>
      </c>
      <c r="G50" s="16"/>
      <c r="J50" s="17"/>
      <c r="K50" s="30">
        <v>41352</v>
      </c>
      <c r="L50" s="2">
        <f t="shared" si="12"/>
        <v>9342.342619707408</v>
      </c>
      <c r="M50" s="2">
        <f t="shared" si="13"/>
        <v>5031.782022673178</v>
      </c>
      <c r="N50" s="17">
        <f t="shared" si="14"/>
        <v>1.8566667986830252</v>
      </c>
    </row>
    <row r="51" spans="1:14" ht="12.75">
      <c r="A51" s="15">
        <v>41353</v>
      </c>
      <c r="B51" s="8">
        <v>15</v>
      </c>
      <c r="C51" s="16">
        <f t="shared" si="9"/>
        <v>1083.0828081590341</v>
      </c>
      <c r="D51" s="23">
        <f t="shared" si="7"/>
        <v>10260.779005023342</v>
      </c>
      <c r="E51" s="23">
        <f t="shared" si="10"/>
        <v>5066.517734378371</v>
      </c>
      <c r="F51" s="17">
        <f t="shared" si="11"/>
        <v>2.0252132811851835</v>
      </c>
      <c r="G51" s="16"/>
      <c r="J51" s="17"/>
      <c r="K51" s="30">
        <v>41353</v>
      </c>
      <c r="L51" s="2">
        <f t="shared" si="12"/>
        <v>10260.779005023342</v>
      </c>
      <c r="M51" s="2">
        <f t="shared" si="13"/>
        <v>5066.517734378371</v>
      </c>
      <c r="N51" s="17">
        <f t="shared" si="14"/>
        <v>2.0252132811851835</v>
      </c>
    </row>
    <row r="52" spans="1:14" ht="12.75">
      <c r="A52" s="15">
        <v>41354</v>
      </c>
      <c r="B52" s="8">
        <v>17</v>
      </c>
      <c r="C52" s="16">
        <f t="shared" si="9"/>
        <v>1294.5898647870788</v>
      </c>
      <c r="D52" s="23">
        <f t="shared" si="7"/>
        <v>11329.077260981949</v>
      </c>
      <c r="E52" s="23">
        <f t="shared" si="10"/>
        <v>5160.489109626671</v>
      </c>
      <c r="F52" s="17">
        <f t="shared" si="11"/>
        <v>2.195349514418709</v>
      </c>
      <c r="G52" s="16"/>
      <c r="J52" s="17"/>
      <c r="K52" s="30">
        <v>41354</v>
      </c>
      <c r="L52" s="2">
        <f t="shared" si="12"/>
        <v>11329.077260981949</v>
      </c>
      <c r="M52" s="2">
        <f t="shared" si="13"/>
        <v>5160.489109626671</v>
      </c>
      <c r="N52" s="17">
        <f t="shared" si="14"/>
        <v>2.195349514418709</v>
      </c>
    </row>
    <row r="53" spans="1:14" ht="12.75">
      <c r="A53" s="15">
        <v>41355</v>
      </c>
      <c r="B53" s="8">
        <v>15</v>
      </c>
      <c r="C53" s="16">
        <f t="shared" si="9"/>
        <v>1083.0828081590341</v>
      </c>
      <c r="D53" s="23">
        <f t="shared" si="7"/>
        <v>12185.868460312511</v>
      </c>
      <c r="E53" s="23">
        <f t="shared" si="10"/>
        <v>5252.111200493764</v>
      </c>
      <c r="F53" s="17">
        <f t="shared" si="11"/>
        <v>2.320184778107304</v>
      </c>
      <c r="G53" s="16"/>
      <c r="J53" s="17"/>
      <c r="K53" s="30">
        <v>41355</v>
      </c>
      <c r="L53" s="2">
        <f t="shared" si="12"/>
        <v>12185.868460312511</v>
      </c>
      <c r="M53" s="2">
        <f t="shared" si="13"/>
        <v>5252.111200493764</v>
      </c>
      <c r="N53" s="17">
        <f t="shared" si="14"/>
        <v>2.320184778107304</v>
      </c>
    </row>
    <row r="54" spans="1:14" ht="12.75">
      <c r="A54" s="15">
        <v>41356</v>
      </c>
      <c r="B54" s="8">
        <v>9</v>
      </c>
      <c r="C54" s="16">
        <f t="shared" si="9"/>
        <v>522.9772828634586</v>
      </c>
      <c r="D54" s="23">
        <f t="shared" si="7"/>
        <v>12544.199320332871</v>
      </c>
      <c r="E54" s="23">
        <f t="shared" si="10"/>
        <v>5281.338682753442</v>
      </c>
      <c r="F54" s="17">
        <f t="shared" si="11"/>
        <v>2.3751931231558348</v>
      </c>
      <c r="G54" s="16"/>
      <c r="J54" s="17"/>
      <c r="K54" s="30">
        <v>41356</v>
      </c>
      <c r="L54" s="2">
        <f t="shared" si="12"/>
        <v>12544.199320332871</v>
      </c>
      <c r="M54" s="2">
        <f t="shared" si="13"/>
        <v>5281.338682753442</v>
      </c>
      <c r="N54" s="17">
        <f t="shared" si="14"/>
        <v>2.3751931231558348</v>
      </c>
    </row>
    <row r="55" spans="1:14" ht="12.75">
      <c r="A55" s="15">
        <v>41357</v>
      </c>
      <c r="B55" s="8">
        <v>10</v>
      </c>
      <c r="C55" s="16">
        <f t="shared" si="9"/>
        <v>607.7100239047088</v>
      </c>
      <c r="D55" s="23">
        <f t="shared" si="7"/>
        <v>12925.617735409109</v>
      </c>
      <c r="E55" s="23">
        <f t="shared" si="10"/>
        <v>5369.939534292366</v>
      </c>
      <c r="F55" s="17">
        <f t="shared" si="11"/>
        <v>2.4070322678432925</v>
      </c>
      <c r="G55" s="16"/>
      <c r="J55" s="17"/>
      <c r="K55" s="30">
        <v>41357</v>
      </c>
      <c r="L55" s="2">
        <f t="shared" si="12"/>
        <v>12925.617735409109</v>
      </c>
      <c r="M55" s="2">
        <f t="shared" si="13"/>
        <v>5369.939534292366</v>
      </c>
      <c r="N55" s="17">
        <f t="shared" si="14"/>
        <v>2.4070322678432925</v>
      </c>
    </row>
    <row r="56" spans="1:14" ht="12.75">
      <c r="A56" s="15">
        <v>41358</v>
      </c>
      <c r="B56" s="8">
        <v>15</v>
      </c>
      <c r="C56" s="16">
        <f t="shared" si="9"/>
        <v>1083.0828081590341</v>
      </c>
      <c r="D56" s="23">
        <f t="shared" si="7"/>
        <v>13312.572299494987</v>
      </c>
      <c r="E56" s="23">
        <f t="shared" si="10"/>
        <v>5914.416083906384</v>
      </c>
      <c r="F56" s="17">
        <f t="shared" si="11"/>
        <v>2.250868405373034</v>
      </c>
      <c r="G56" s="16"/>
      <c r="J56" s="17"/>
      <c r="K56" s="30">
        <v>41358</v>
      </c>
      <c r="L56" s="2">
        <f t="shared" si="12"/>
        <v>13312.572299494987</v>
      </c>
      <c r="M56" s="2">
        <f t="shared" si="13"/>
        <v>5914.416083906384</v>
      </c>
      <c r="N56" s="17">
        <f t="shared" si="14"/>
        <v>2.250868405373034</v>
      </c>
    </row>
    <row r="57" spans="1:14" ht="12.75">
      <c r="A57" s="15">
        <v>41359</v>
      </c>
      <c r="B57" s="8">
        <v>18</v>
      </c>
      <c r="C57" s="16">
        <f t="shared" si="9"/>
        <v>1404.4645257327115</v>
      </c>
      <c r="D57" s="23">
        <f t="shared" si="7"/>
        <v>13529.606327186617</v>
      </c>
      <c r="E57" s="23">
        <f t="shared" si="10"/>
        <v>6924.300417398779</v>
      </c>
      <c r="F57" s="17">
        <f t="shared" si="11"/>
        <v>1.9539311571737414</v>
      </c>
      <c r="G57" s="16"/>
      <c r="J57" s="17"/>
      <c r="K57" s="30">
        <v>41359</v>
      </c>
      <c r="L57" s="2">
        <f t="shared" si="12"/>
        <v>13529.606327186617</v>
      </c>
      <c r="M57" s="2">
        <f t="shared" si="13"/>
        <v>6924.300417398779</v>
      </c>
      <c r="N57" s="17">
        <f t="shared" si="14"/>
        <v>1.9539311571737414</v>
      </c>
    </row>
    <row r="58" spans="1:14" ht="12.75">
      <c r="A58" s="15">
        <v>41360</v>
      </c>
      <c r="B58" s="8">
        <v>18</v>
      </c>
      <c r="C58" s="16">
        <f t="shared" si="9"/>
        <v>1404.4645257327115</v>
      </c>
      <c r="D58" s="23">
        <f t="shared" si="7"/>
        <v>13952.417676179606</v>
      </c>
      <c r="E58" s="23">
        <f t="shared" si="10"/>
        <v>7708.304754285039</v>
      </c>
      <c r="F58" s="17">
        <f t="shared" si="11"/>
        <v>1.8100500850622792</v>
      </c>
      <c r="G58" s="16"/>
      <c r="J58" s="17"/>
      <c r="K58" s="30">
        <v>41360</v>
      </c>
      <c r="L58" s="2">
        <f t="shared" si="12"/>
        <v>13952.417676179606</v>
      </c>
      <c r="M58" s="2">
        <f t="shared" si="13"/>
        <v>7708.304754285039</v>
      </c>
      <c r="N58" s="17">
        <f t="shared" si="14"/>
        <v>1.8100500850622792</v>
      </c>
    </row>
    <row r="59" spans="1:14" ht="12.75">
      <c r="A59" s="15">
        <v>41361</v>
      </c>
      <c r="B59" s="8">
        <v>18</v>
      </c>
      <c r="C59" s="16">
        <f t="shared" si="9"/>
        <v>1404.4645257327115</v>
      </c>
      <c r="D59" s="23">
        <f t="shared" si="7"/>
        <v>14568.847192883704</v>
      </c>
      <c r="E59" s="23">
        <f t="shared" si="10"/>
        <v>8283.931269230812</v>
      </c>
      <c r="F59" s="17">
        <f t="shared" si="11"/>
        <v>1.7586875988453807</v>
      </c>
      <c r="G59" s="16"/>
      <c r="J59" s="17"/>
      <c r="K59" s="30">
        <v>41361</v>
      </c>
      <c r="L59" s="2">
        <f t="shared" si="12"/>
        <v>14568.847192883704</v>
      </c>
      <c r="M59" s="2">
        <f t="shared" si="13"/>
        <v>8283.931269230812</v>
      </c>
      <c r="N59" s="17">
        <f t="shared" si="14"/>
        <v>1.7586875988453807</v>
      </c>
    </row>
    <row r="60" spans="1:14" ht="12.75">
      <c r="A60" s="15">
        <v>41362</v>
      </c>
      <c r="B60" s="8">
        <v>18</v>
      </c>
      <c r="C60" s="16">
        <f t="shared" si="9"/>
        <v>1404.4645257327115</v>
      </c>
      <c r="D60" s="23">
        <f t="shared" si="7"/>
        <v>14991.658541876694</v>
      </c>
      <c r="E60" s="23">
        <f t="shared" si="10"/>
        <v>9033.944834821272</v>
      </c>
      <c r="F60" s="17">
        <f t="shared" si="11"/>
        <v>1.6594808598001904</v>
      </c>
      <c r="G60" s="16"/>
      <c r="J60" s="17"/>
      <c r="K60" s="30">
        <v>41362</v>
      </c>
      <c r="L60" s="2">
        <f t="shared" si="12"/>
        <v>14991.658541876694</v>
      </c>
      <c r="M60" s="2">
        <f t="shared" si="13"/>
        <v>9033.944834821272</v>
      </c>
      <c r="N60" s="17">
        <f t="shared" si="14"/>
        <v>1.6594808598001904</v>
      </c>
    </row>
    <row r="61" spans="1:14" ht="12.75">
      <c r="A61" s="15">
        <v>41363</v>
      </c>
      <c r="B61" s="8">
        <v>18</v>
      </c>
      <c r="C61" s="16">
        <f t="shared" si="9"/>
        <v>1404.4645257327115</v>
      </c>
      <c r="D61" s="23">
        <f t="shared" si="7"/>
        <v>15788.413043704697</v>
      </c>
      <c r="E61" s="23">
        <f t="shared" si="10"/>
        <v>9400.613487257831</v>
      </c>
      <c r="F61" s="17">
        <f t="shared" si="11"/>
        <v>1.6795087964317734</v>
      </c>
      <c r="G61" s="16"/>
      <c r="J61" s="17"/>
      <c r="K61" s="30">
        <v>41363</v>
      </c>
      <c r="L61" s="2">
        <f t="shared" si="12"/>
        <v>15788.413043704697</v>
      </c>
      <c r="M61" s="2">
        <f t="shared" si="13"/>
        <v>9400.613487257831</v>
      </c>
      <c r="N61" s="17">
        <f t="shared" si="14"/>
        <v>1.6795087964317734</v>
      </c>
    </row>
    <row r="62" spans="1:14" ht="12.75">
      <c r="A62" s="15">
        <v>41364</v>
      </c>
      <c r="B62" s="8">
        <v>21</v>
      </c>
      <c r="C62" s="16">
        <f t="shared" si="9"/>
        <v>1749.537834623921</v>
      </c>
      <c r="D62" s="23">
        <f t="shared" si="7"/>
        <v>17373.30445548552</v>
      </c>
      <c r="E62" s="23">
        <f t="shared" si="10"/>
        <v>9326.128412348407</v>
      </c>
      <c r="F62" s="17">
        <f t="shared" si="11"/>
        <v>1.8628635257136414</v>
      </c>
      <c r="G62" s="16"/>
      <c r="J62" s="17"/>
      <c r="K62" s="30">
        <v>41364</v>
      </c>
      <c r="L62" s="2">
        <f t="shared" si="12"/>
        <v>17373.30445548552</v>
      </c>
      <c r="M62" s="2">
        <f t="shared" si="13"/>
        <v>9326.128412348407</v>
      </c>
      <c r="N62" s="17">
        <f t="shared" si="14"/>
        <v>1.8628635257136414</v>
      </c>
    </row>
    <row r="63" spans="1:14" ht="12.75">
      <c r="A63" s="22">
        <v>41365</v>
      </c>
      <c r="B63" s="19">
        <v>15</v>
      </c>
      <c r="C63" s="20">
        <f t="shared" si="9"/>
        <v>1083.0828081590341</v>
      </c>
      <c r="D63" s="31">
        <v>8000</v>
      </c>
      <c r="E63" s="31">
        <v>5000</v>
      </c>
      <c r="F63" s="21">
        <f t="shared" si="11"/>
        <v>1.6</v>
      </c>
      <c r="G63" s="20">
        <v>0</v>
      </c>
      <c r="H63" s="31">
        <v>8000</v>
      </c>
      <c r="I63" s="31">
        <v>4000</v>
      </c>
      <c r="J63" s="21">
        <f aca="true" t="shared" si="15" ref="J63:J94">H63/I63</f>
        <v>2</v>
      </c>
      <c r="K63" s="32">
        <v>41365</v>
      </c>
      <c r="L63" s="33">
        <f t="shared" si="12"/>
        <v>16000</v>
      </c>
      <c r="M63" s="33">
        <f t="shared" si="13"/>
        <v>9000</v>
      </c>
      <c r="N63" s="21">
        <f t="shared" si="14"/>
        <v>1.7777777777777777</v>
      </c>
    </row>
    <row r="64" spans="1:14" ht="12.75">
      <c r="A64" s="15">
        <v>41366</v>
      </c>
      <c r="B64" s="8">
        <v>19</v>
      </c>
      <c r="C64" s="16">
        <f t="shared" si="9"/>
        <v>1516.9666461694505</v>
      </c>
      <c r="D64" s="23">
        <f aca="true" t="shared" si="16" ref="D64:D101">C64+D63-C43</f>
        <v>9516.96664616945</v>
      </c>
      <c r="E64" s="23">
        <f aca="true" t="shared" si="17" ref="E64:E77">(E63+C43)*0.975</f>
        <v>4875</v>
      </c>
      <c r="F64" s="17">
        <f t="shared" si="11"/>
        <v>1.9521982863937335</v>
      </c>
      <c r="G64" s="16">
        <v>0</v>
      </c>
      <c r="H64" s="23">
        <f aca="true" t="shared" si="18" ref="H64:H95">G64+H63-G43</f>
        <v>8000</v>
      </c>
      <c r="I64" s="23">
        <f aca="true" t="shared" si="19" ref="I64:I77">(I63+G43)*0.975</f>
        <v>3900</v>
      </c>
      <c r="J64" s="17">
        <f t="shared" si="15"/>
        <v>2.051282051282051</v>
      </c>
      <c r="K64" s="30">
        <v>41366</v>
      </c>
      <c r="L64" s="2">
        <f t="shared" si="12"/>
        <v>17516.96664616945</v>
      </c>
      <c r="M64" s="2">
        <f t="shared" si="13"/>
        <v>8775</v>
      </c>
      <c r="N64" s="17">
        <f t="shared" si="14"/>
        <v>1.9962355152329858</v>
      </c>
    </row>
    <row r="65" spans="1:14" ht="12.75">
      <c r="A65" s="15">
        <v>41367</v>
      </c>
      <c r="B65" s="8">
        <v>25</v>
      </c>
      <c r="C65" s="16">
        <f aca="true" t="shared" si="20" ref="C65:C96">22.8295*$B65^1.4252</f>
        <v>2243.0579831436576</v>
      </c>
      <c r="D65" s="23">
        <f t="shared" si="16"/>
        <v>11760.024629313108</v>
      </c>
      <c r="E65" s="23">
        <f t="shared" si="17"/>
        <v>4753.125</v>
      </c>
      <c r="F65" s="17">
        <f t="shared" si="11"/>
        <v>2.4741669174097267</v>
      </c>
      <c r="G65" s="16">
        <v>0</v>
      </c>
      <c r="H65" s="23">
        <f t="shared" si="18"/>
        <v>8000</v>
      </c>
      <c r="I65" s="23">
        <f t="shared" si="19"/>
        <v>3802.5</v>
      </c>
      <c r="J65" s="17">
        <f t="shared" si="15"/>
        <v>2.10387902695595</v>
      </c>
      <c r="K65" s="30">
        <v>41367</v>
      </c>
      <c r="L65" s="2">
        <f t="shared" si="12"/>
        <v>19760.024629313106</v>
      </c>
      <c r="M65" s="2">
        <f t="shared" si="13"/>
        <v>8555.625</v>
      </c>
      <c r="N65" s="17">
        <f t="shared" si="14"/>
        <v>2.3095945216524925</v>
      </c>
    </row>
    <row r="66" spans="1:14" ht="12.75">
      <c r="A66" s="15">
        <v>41368</v>
      </c>
      <c r="B66" s="8">
        <v>17</v>
      </c>
      <c r="C66" s="16">
        <f t="shared" si="20"/>
        <v>1294.5898647870788</v>
      </c>
      <c r="D66" s="23">
        <f t="shared" si="16"/>
        <v>12945.347344969574</v>
      </c>
      <c r="E66" s="23">
        <f t="shared" si="17"/>
        <v>4740.832345402347</v>
      </c>
      <c r="F66" s="17">
        <f t="shared" si="11"/>
        <v>2.7306064424581384</v>
      </c>
      <c r="G66" s="16">
        <v>0</v>
      </c>
      <c r="H66" s="23">
        <f t="shared" si="18"/>
        <v>8000</v>
      </c>
      <c r="I66" s="23">
        <f t="shared" si="19"/>
        <v>3707.4375</v>
      </c>
      <c r="J66" s="17">
        <f t="shared" si="15"/>
        <v>2.1578246430317436</v>
      </c>
      <c r="K66" s="30">
        <v>41368</v>
      </c>
      <c r="L66" s="2">
        <f t="shared" si="12"/>
        <v>20945.347344969574</v>
      </c>
      <c r="M66" s="2">
        <f t="shared" si="13"/>
        <v>8448.269845402347</v>
      </c>
      <c r="N66" s="17">
        <f t="shared" si="14"/>
        <v>2.479246961597503</v>
      </c>
    </row>
    <row r="67" spans="1:14" ht="12.75">
      <c r="A67" s="15">
        <v>41369</v>
      </c>
      <c r="B67" s="8">
        <v>17</v>
      </c>
      <c r="C67" s="16">
        <f t="shared" si="20"/>
        <v>1294.5898647870788</v>
      </c>
      <c r="D67" s="23">
        <f t="shared" si="16"/>
        <v>14178.62819320691</v>
      </c>
      <c r="E67" s="23">
        <f t="shared" si="17"/>
        <v>4682.087827903287</v>
      </c>
      <c r="F67" s="17">
        <f t="shared" si="11"/>
        <v>3.028270445656361</v>
      </c>
      <c r="G67" s="16">
        <v>0</v>
      </c>
      <c r="H67" s="23">
        <f t="shared" si="18"/>
        <v>8000</v>
      </c>
      <c r="I67" s="23">
        <f t="shared" si="19"/>
        <v>3614.7515625</v>
      </c>
      <c r="J67" s="17">
        <f t="shared" si="15"/>
        <v>2.2131534800325574</v>
      </c>
      <c r="K67" s="30">
        <v>41369</v>
      </c>
      <c r="L67" s="2">
        <f t="shared" si="12"/>
        <v>22178.62819320691</v>
      </c>
      <c r="M67" s="2">
        <f t="shared" si="13"/>
        <v>8296.839390403287</v>
      </c>
      <c r="N67" s="17">
        <f t="shared" si="14"/>
        <v>2.673141801305722</v>
      </c>
    </row>
    <row r="68" spans="1:14" ht="12.75">
      <c r="A68" s="15">
        <v>41370</v>
      </c>
      <c r="B68" s="8">
        <v>17</v>
      </c>
      <c r="C68" s="16">
        <f t="shared" si="20"/>
        <v>1294.5898647870788</v>
      </c>
      <c r="D68" s="23">
        <f t="shared" si="16"/>
        <v>15031.057245757915</v>
      </c>
      <c r="E68" s="23">
        <f t="shared" si="17"/>
        <v>4996.142424135876</v>
      </c>
      <c r="F68" s="17">
        <f aca="true" t="shared" si="21" ref="F68:F99">D68/E68</f>
        <v>3.008532577683203</v>
      </c>
      <c r="G68" s="16">
        <v>0</v>
      </c>
      <c r="H68" s="23">
        <f t="shared" si="18"/>
        <v>8000</v>
      </c>
      <c r="I68" s="23">
        <f t="shared" si="19"/>
        <v>3524.3827734375</v>
      </c>
      <c r="J68" s="17">
        <f t="shared" si="15"/>
        <v>2.2699010051615973</v>
      </c>
      <c r="K68" s="30">
        <v>41370</v>
      </c>
      <c r="L68" s="2">
        <f aca="true" t="shared" si="22" ref="L68:L99">D68+H68</f>
        <v>23031.057245757915</v>
      </c>
      <c r="M68" s="2">
        <f aca="true" t="shared" si="23" ref="M68:M99">E68+I68</f>
        <v>8520.525197573377</v>
      </c>
      <c r="N68" s="17">
        <f aca="true" t="shared" si="24" ref="N68:N99">L68/M68</f>
        <v>2.703009111729063</v>
      </c>
    </row>
    <row r="69" spans="1:14" ht="12.75">
      <c r="A69" s="15">
        <v>41371</v>
      </c>
      <c r="B69" s="8">
        <v>18</v>
      </c>
      <c r="C69" s="16">
        <f t="shared" si="20"/>
        <v>1404.4645257327115</v>
      </c>
      <c r="D69" s="23">
        <f t="shared" si="16"/>
        <v>15647.486762462011</v>
      </c>
      <c r="E69" s="23">
        <f t="shared" si="17"/>
        <v>5639.572997335378</v>
      </c>
      <c r="F69" s="17">
        <f t="shared" si="21"/>
        <v>2.7745871486822207</v>
      </c>
      <c r="G69" s="16">
        <v>500</v>
      </c>
      <c r="H69" s="23">
        <f t="shared" si="18"/>
        <v>8500</v>
      </c>
      <c r="I69" s="23">
        <f t="shared" si="19"/>
        <v>3436.2732041015624</v>
      </c>
      <c r="J69" s="17">
        <f t="shared" si="15"/>
        <v>2.473610069727382</v>
      </c>
      <c r="K69" s="30">
        <v>41371</v>
      </c>
      <c r="L69" s="2">
        <f t="shared" si="22"/>
        <v>24147.48676246201</v>
      </c>
      <c r="M69" s="2">
        <f t="shared" si="23"/>
        <v>9075.84620143694</v>
      </c>
      <c r="N69" s="17">
        <f t="shared" si="24"/>
        <v>2.6606319924900053</v>
      </c>
    </row>
    <row r="70" spans="1:14" ht="12.75">
      <c r="A70" s="15">
        <v>41372</v>
      </c>
      <c r="B70" s="8">
        <v>17</v>
      </c>
      <c r="C70" s="16">
        <f t="shared" si="20"/>
        <v>1294.5898647870788</v>
      </c>
      <c r="D70" s="23">
        <f t="shared" si="16"/>
        <v>16334.366603344382</v>
      </c>
      <c r="E70" s="23">
        <f t="shared" si="17"/>
        <v>6091.100945709084</v>
      </c>
      <c r="F70" s="17">
        <f t="shared" si="21"/>
        <v>2.6816772122043444</v>
      </c>
      <c r="G70" s="16">
        <v>600</v>
      </c>
      <c r="H70" s="23">
        <f t="shared" si="18"/>
        <v>9100</v>
      </c>
      <c r="I70" s="23">
        <f t="shared" si="19"/>
        <v>3350.3663739990234</v>
      </c>
      <c r="J70" s="17">
        <f t="shared" si="15"/>
        <v>2.7161208608771252</v>
      </c>
      <c r="K70" s="30">
        <v>41372</v>
      </c>
      <c r="L70" s="2">
        <f t="shared" si="22"/>
        <v>25434.36660334438</v>
      </c>
      <c r="M70" s="2">
        <f t="shared" si="23"/>
        <v>9441.467319708107</v>
      </c>
      <c r="N70" s="17">
        <f t="shared" si="24"/>
        <v>2.6938997660091157</v>
      </c>
    </row>
    <row r="71" spans="1:14" ht="12.75">
      <c r="A71" s="15">
        <v>41373</v>
      </c>
      <c r="B71" s="8">
        <v>11</v>
      </c>
      <c r="C71" s="16">
        <f t="shared" si="20"/>
        <v>696.1282440731566</v>
      </c>
      <c r="D71" s="23">
        <f t="shared" si="16"/>
        <v>15947.412039258506</v>
      </c>
      <c r="E71" s="23">
        <f t="shared" si="17"/>
        <v>6994.829160021415</v>
      </c>
      <c r="F71" s="17">
        <f t="shared" si="21"/>
        <v>2.2798858520241088</v>
      </c>
      <c r="G71" s="16">
        <f aca="true" t="shared" si="25" ref="G71:G102">22.8295*$B71^1.4252</f>
        <v>696.1282440731566</v>
      </c>
      <c r="H71" s="23">
        <f t="shared" si="18"/>
        <v>9796.128244073156</v>
      </c>
      <c r="I71" s="23">
        <f t="shared" si="19"/>
        <v>3266.607214649048</v>
      </c>
      <c r="J71" s="17">
        <f t="shared" si="15"/>
        <v>2.9988693468080814</v>
      </c>
      <c r="K71" s="30">
        <v>41373</v>
      </c>
      <c r="L71" s="2">
        <f t="shared" si="22"/>
        <v>25743.540283331662</v>
      </c>
      <c r="M71" s="2">
        <f t="shared" si="23"/>
        <v>10261.436374670462</v>
      </c>
      <c r="N71" s="17">
        <f t="shared" si="24"/>
        <v>2.5087657656658613</v>
      </c>
    </row>
    <row r="72" spans="1:14" ht="12.75">
      <c r="A72" s="15">
        <v>41374</v>
      </c>
      <c r="B72" s="8">
        <v>9</v>
      </c>
      <c r="C72" s="16">
        <f t="shared" si="20"/>
        <v>522.9772828634586</v>
      </c>
      <c r="D72" s="23">
        <f t="shared" si="16"/>
        <v>15387.306513962933</v>
      </c>
      <c r="E72" s="23">
        <f t="shared" si="17"/>
        <v>7875.964168975938</v>
      </c>
      <c r="F72" s="17">
        <f t="shared" si="21"/>
        <v>1.953704484153798</v>
      </c>
      <c r="G72" s="16">
        <f t="shared" si="25"/>
        <v>522.9772828634586</v>
      </c>
      <c r="H72" s="23">
        <f t="shared" si="18"/>
        <v>10319.105526936615</v>
      </c>
      <c r="I72" s="23">
        <f t="shared" si="19"/>
        <v>3184.9420342828216</v>
      </c>
      <c r="J72" s="17">
        <f t="shared" si="15"/>
        <v>3.239966509864676</v>
      </c>
      <c r="K72" s="30">
        <v>41374</v>
      </c>
      <c r="L72" s="2">
        <f t="shared" si="22"/>
        <v>25706.412040899548</v>
      </c>
      <c r="M72" s="2">
        <f t="shared" si="23"/>
        <v>11060.90620325876</v>
      </c>
      <c r="N72" s="17">
        <f t="shared" si="24"/>
        <v>2.3240782959831927</v>
      </c>
    </row>
    <row r="73" spans="1:14" ht="12.75">
      <c r="A73" s="15">
        <v>41375</v>
      </c>
      <c r="B73" s="8">
        <v>14</v>
      </c>
      <c r="C73" s="16">
        <f t="shared" si="20"/>
        <v>981.6531767397228</v>
      </c>
      <c r="D73" s="23">
        <f t="shared" si="16"/>
        <v>15074.369825915577</v>
      </c>
      <c r="E73" s="23">
        <f t="shared" si="17"/>
        <v>8941.290182918941</v>
      </c>
      <c r="F73" s="17">
        <f t="shared" si="21"/>
        <v>1.6859278155084385</v>
      </c>
      <c r="G73" s="16">
        <f t="shared" si="25"/>
        <v>981.6531767397228</v>
      </c>
      <c r="H73" s="23">
        <f t="shared" si="18"/>
        <v>11300.758703676338</v>
      </c>
      <c r="I73" s="23">
        <f t="shared" si="19"/>
        <v>3105.318483425751</v>
      </c>
      <c r="J73" s="17">
        <f t="shared" si="15"/>
        <v>3.639162541295756</v>
      </c>
      <c r="K73" s="30">
        <v>41375</v>
      </c>
      <c r="L73" s="2">
        <f t="shared" si="22"/>
        <v>26375.128529591915</v>
      </c>
      <c r="M73" s="2">
        <f t="shared" si="23"/>
        <v>12046.608666344691</v>
      </c>
      <c r="N73" s="17">
        <f t="shared" si="24"/>
        <v>2.189423534880621</v>
      </c>
    </row>
    <row r="74" spans="1:14" ht="12.75">
      <c r="A74" s="15">
        <v>41376</v>
      </c>
      <c r="B74" s="8">
        <v>15</v>
      </c>
      <c r="C74" s="16">
        <f t="shared" si="20"/>
        <v>1083.0828081590341</v>
      </c>
      <c r="D74" s="23">
        <f t="shared" si="16"/>
        <v>15074.369825915577</v>
      </c>
      <c r="E74" s="23">
        <f t="shared" si="17"/>
        <v>9773.763666301025</v>
      </c>
      <c r="F74" s="17">
        <f t="shared" si="21"/>
        <v>1.5423300931544437</v>
      </c>
      <c r="G74" s="16">
        <f t="shared" si="25"/>
        <v>1083.0828081590341</v>
      </c>
      <c r="H74" s="23">
        <f t="shared" si="18"/>
        <v>12383.841511835371</v>
      </c>
      <c r="I74" s="23">
        <f t="shared" si="19"/>
        <v>3027.685521340107</v>
      </c>
      <c r="J74" s="17">
        <f t="shared" si="15"/>
        <v>4.090200724134013</v>
      </c>
      <c r="K74" s="30">
        <v>41376</v>
      </c>
      <c r="L74" s="2">
        <f t="shared" si="22"/>
        <v>27458.21133775095</v>
      </c>
      <c r="M74" s="2">
        <f t="shared" si="23"/>
        <v>12801.449187641132</v>
      </c>
      <c r="N74" s="17">
        <f t="shared" si="24"/>
        <v>2.144929916548812</v>
      </c>
    </row>
    <row r="75" spans="1:14" ht="12.75">
      <c r="A75" s="15">
        <v>41377</v>
      </c>
      <c r="B75" s="8">
        <v>19</v>
      </c>
      <c r="C75" s="16">
        <f t="shared" si="20"/>
        <v>1516.9666461694505</v>
      </c>
      <c r="D75" s="23">
        <f t="shared" si="16"/>
        <v>16068.35918922157</v>
      </c>
      <c r="E75" s="23">
        <f t="shared" si="17"/>
        <v>10039.32242543537</v>
      </c>
      <c r="F75" s="17">
        <f t="shared" si="21"/>
        <v>1.6005421987953277</v>
      </c>
      <c r="G75" s="16">
        <f t="shared" si="25"/>
        <v>1516.9666461694505</v>
      </c>
      <c r="H75" s="23">
        <f t="shared" si="18"/>
        <v>13900.808158004822</v>
      </c>
      <c r="I75" s="23">
        <f t="shared" si="19"/>
        <v>2951.993383306604</v>
      </c>
      <c r="J75" s="17">
        <f t="shared" si="15"/>
        <v>4.708956407766121</v>
      </c>
      <c r="K75" s="30">
        <v>41377</v>
      </c>
      <c r="L75" s="2">
        <f t="shared" si="22"/>
        <v>29969.167347226394</v>
      </c>
      <c r="M75" s="2">
        <f t="shared" si="23"/>
        <v>12991.315808741974</v>
      </c>
      <c r="N75" s="17">
        <f t="shared" si="24"/>
        <v>2.3068615826473766</v>
      </c>
    </row>
    <row r="76" spans="1:14" ht="12.75">
      <c r="A76" s="15">
        <v>41378</v>
      </c>
      <c r="B76" s="8">
        <v>19</v>
      </c>
      <c r="C76" s="16">
        <f t="shared" si="20"/>
        <v>1516.9666461694505</v>
      </c>
      <c r="D76" s="23">
        <f t="shared" si="16"/>
        <v>16977.61581148631</v>
      </c>
      <c r="E76" s="23">
        <f t="shared" si="17"/>
        <v>10380.856638106576</v>
      </c>
      <c r="F76" s="17">
        <f t="shared" si="21"/>
        <v>1.6354734877239336</v>
      </c>
      <c r="G76" s="16">
        <f t="shared" si="25"/>
        <v>1516.9666461694505</v>
      </c>
      <c r="H76" s="23">
        <f t="shared" si="18"/>
        <v>15417.774804174273</v>
      </c>
      <c r="I76" s="23">
        <f t="shared" si="19"/>
        <v>2878.193548723939</v>
      </c>
      <c r="J76" s="17">
        <f t="shared" si="15"/>
        <v>5.356753999747452</v>
      </c>
      <c r="K76" s="30">
        <v>41378</v>
      </c>
      <c r="L76" s="2">
        <f t="shared" si="22"/>
        <v>32395.39061566058</v>
      </c>
      <c r="M76" s="2">
        <f t="shared" si="23"/>
        <v>13259.050186830515</v>
      </c>
      <c r="N76" s="17">
        <f t="shared" si="24"/>
        <v>2.44326630936484</v>
      </c>
    </row>
    <row r="77" spans="1:14" ht="12.75">
      <c r="A77" s="15">
        <v>41379</v>
      </c>
      <c r="B77" s="8">
        <v>21</v>
      </c>
      <c r="C77" s="16">
        <f t="shared" si="20"/>
        <v>1749.537834623921</v>
      </c>
      <c r="D77" s="23">
        <f t="shared" si="16"/>
        <v>17644.070837951196</v>
      </c>
      <c r="E77" s="23">
        <f t="shared" si="17"/>
        <v>11177.340960108968</v>
      </c>
      <c r="F77" s="17">
        <f t="shared" si="21"/>
        <v>1.5785570916125282</v>
      </c>
      <c r="G77" s="16">
        <f t="shared" si="25"/>
        <v>1749.537834623921</v>
      </c>
      <c r="H77" s="23">
        <f t="shared" si="18"/>
        <v>17167.312638798194</v>
      </c>
      <c r="I77" s="23">
        <f t="shared" si="19"/>
        <v>2806.2387100058404</v>
      </c>
      <c r="J77" s="17">
        <f t="shared" si="15"/>
        <v>6.1175525009996266</v>
      </c>
      <c r="K77" s="30">
        <v>41379</v>
      </c>
      <c r="L77" s="2">
        <f t="shared" si="22"/>
        <v>34811.38347674939</v>
      </c>
      <c r="M77" s="2">
        <f t="shared" si="23"/>
        <v>13983.579670114808</v>
      </c>
      <c r="N77" s="17">
        <f t="shared" si="24"/>
        <v>2.4894472158046197</v>
      </c>
    </row>
    <row r="78" spans="1:14" ht="12.75">
      <c r="A78" s="15">
        <v>41380</v>
      </c>
      <c r="B78" s="8">
        <v>22</v>
      </c>
      <c r="C78" s="16">
        <f t="shared" si="20"/>
        <v>1869.464422638431</v>
      </c>
      <c r="D78" s="23">
        <f t="shared" si="16"/>
        <v>18109.070734856916</v>
      </c>
      <c r="E78" s="34">
        <f>(E77+C57)*0.975-6000</f>
        <v>6267.260348695638</v>
      </c>
      <c r="F78" s="17">
        <f t="shared" si="21"/>
        <v>2.8894715916223</v>
      </c>
      <c r="G78" s="16">
        <f t="shared" si="25"/>
        <v>1869.464422638431</v>
      </c>
      <c r="H78" s="23">
        <f t="shared" si="18"/>
        <v>19036.777061436624</v>
      </c>
      <c r="I78" s="34">
        <f>(I77+G57)*0.975+6000</f>
        <v>8736.082742255694</v>
      </c>
      <c r="J78" s="17">
        <f t="shared" si="15"/>
        <v>2.179097614238169</v>
      </c>
      <c r="K78" s="30">
        <v>41380</v>
      </c>
      <c r="L78" s="2">
        <f t="shared" si="22"/>
        <v>37145.84779629354</v>
      </c>
      <c r="M78" s="2">
        <f t="shared" si="23"/>
        <v>15003.343090951332</v>
      </c>
      <c r="N78" s="17">
        <f t="shared" si="24"/>
        <v>2.475838056299371</v>
      </c>
    </row>
    <row r="79" spans="1:14" ht="12.75">
      <c r="A79" s="15">
        <v>41381</v>
      </c>
      <c r="B79" s="8">
        <v>22</v>
      </c>
      <c r="C79" s="16">
        <f t="shared" si="20"/>
        <v>1869.464422638431</v>
      </c>
      <c r="D79" s="23">
        <f t="shared" si="16"/>
        <v>18574.070631762635</v>
      </c>
      <c r="E79" s="23">
        <f>(E78+C58)*0.975</f>
        <v>7479.931752567641</v>
      </c>
      <c r="F79" s="17">
        <f t="shared" si="21"/>
        <v>2.4831871795336506</v>
      </c>
      <c r="G79" s="16">
        <f t="shared" si="25"/>
        <v>1869.464422638431</v>
      </c>
      <c r="H79" s="23">
        <f t="shared" si="18"/>
        <v>20906.241484075053</v>
      </c>
      <c r="I79" s="23">
        <f>(I78+G58)*0.975</f>
        <v>8517.680673699302</v>
      </c>
      <c r="J79" s="17">
        <f t="shared" si="15"/>
        <v>2.4544523661973927</v>
      </c>
      <c r="K79" s="30">
        <v>41381</v>
      </c>
      <c r="L79" s="2">
        <f t="shared" si="22"/>
        <v>39480.31211583769</v>
      </c>
      <c r="M79" s="2">
        <f t="shared" si="23"/>
        <v>15997.612426266944</v>
      </c>
      <c r="N79" s="17">
        <f t="shared" si="24"/>
        <v>2.4678877737414004</v>
      </c>
    </row>
    <row r="80" spans="1:14" ht="12.75">
      <c r="A80" s="15">
        <v>41382</v>
      </c>
      <c r="B80" s="8">
        <v>24</v>
      </c>
      <c r="C80" s="16">
        <f t="shared" si="20"/>
        <v>2116.281627294137</v>
      </c>
      <c r="D80" s="23">
        <f t="shared" si="16"/>
        <v>19285.887733324063</v>
      </c>
      <c r="E80" s="23">
        <f>(E79+C59)*0.975</f>
        <v>8662.286371342843</v>
      </c>
      <c r="F80" s="17">
        <f t="shared" si="21"/>
        <v>2.226420012749397</v>
      </c>
      <c r="G80" s="16">
        <f t="shared" si="25"/>
        <v>2116.281627294137</v>
      </c>
      <c r="H80" s="23">
        <f t="shared" si="18"/>
        <v>23022.52311136919</v>
      </c>
      <c r="I80" s="23">
        <f>(I79+G59)*0.975</f>
        <v>8304.73865685682</v>
      </c>
      <c r="J80" s="17">
        <f t="shared" si="15"/>
        <v>2.772215245131237</v>
      </c>
      <c r="K80" s="30">
        <v>41382</v>
      </c>
      <c r="L80" s="2">
        <f t="shared" si="22"/>
        <v>42308.41084469325</v>
      </c>
      <c r="M80" s="2">
        <f t="shared" si="23"/>
        <v>16967.025028199663</v>
      </c>
      <c r="N80" s="17">
        <f t="shared" si="24"/>
        <v>2.4935668318031894</v>
      </c>
    </row>
    <row r="81" spans="1:14" ht="12.75">
      <c r="A81" s="15">
        <v>41383</v>
      </c>
      <c r="B81" s="8">
        <v>25</v>
      </c>
      <c r="C81" s="16">
        <f t="shared" si="20"/>
        <v>2243.0579831436576</v>
      </c>
      <c r="D81" s="23">
        <f t="shared" si="16"/>
        <v>20124.481190735012</v>
      </c>
      <c r="E81" s="23">
        <f>(E80+C60)*0.975</f>
        <v>9815.082124648667</v>
      </c>
      <c r="F81" s="17">
        <f t="shared" si="21"/>
        <v>2.0503629959647816</v>
      </c>
      <c r="G81" s="16">
        <f t="shared" si="25"/>
        <v>2243.0579831436576</v>
      </c>
      <c r="H81" s="23">
        <f t="shared" si="18"/>
        <v>25265.58109451285</v>
      </c>
      <c r="I81" s="23">
        <f>(I80+G60)*0.975</f>
        <v>8097.120190435399</v>
      </c>
      <c r="J81" s="17">
        <f t="shared" si="15"/>
        <v>3.1203169151863936</v>
      </c>
      <c r="K81" s="30">
        <v>41383</v>
      </c>
      <c r="L81" s="2">
        <f t="shared" si="22"/>
        <v>45390.06228524786</v>
      </c>
      <c r="M81" s="2">
        <f t="shared" si="23"/>
        <v>17912.202315084065</v>
      </c>
      <c r="N81" s="17">
        <f t="shared" si="24"/>
        <v>2.5340302374222508</v>
      </c>
    </row>
    <row r="82" spans="1:14" ht="12.75">
      <c r="A82" s="15">
        <v>41384</v>
      </c>
      <c r="B82" s="8">
        <v>25</v>
      </c>
      <c r="C82" s="16">
        <f t="shared" si="20"/>
        <v>2243.0579831436576</v>
      </c>
      <c r="D82" s="23">
        <f t="shared" si="16"/>
        <v>20963.07464814596</v>
      </c>
      <c r="E82" s="23">
        <f>(E81+C61)*0.975</f>
        <v>10939.057984121844</v>
      </c>
      <c r="F82" s="17">
        <f t="shared" si="21"/>
        <v>1.9163509946262358</v>
      </c>
      <c r="G82" s="16">
        <f t="shared" si="25"/>
        <v>2243.0579831436576</v>
      </c>
      <c r="H82" s="23">
        <f t="shared" si="18"/>
        <v>27508.63907765651</v>
      </c>
      <c r="I82" s="23">
        <f>(I81+G61)*0.975</f>
        <v>7894.692185674514</v>
      </c>
      <c r="J82" s="17">
        <f t="shared" si="15"/>
        <v>3.4844473262140494</v>
      </c>
      <c r="K82" s="30">
        <v>41384</v>
      </c>
      <c r="L82" s="2">
        <f t="shared" si="22"/>
        <v>48471.713725802474</v>
      </c>
      <c r="M82" s="2">
        <f t="shared" si="23"/>
        <v>18833.75016979636</v>
      </c>
      <c r="N82" s="17">
        <f t="shared" si="24"/>
        <v>2.57366235023848</v>
      </c>
    </row>
    <row r="83" spans="1:14" ht="12.75">
      <c r="A83" s="15">
        <v>41385</v>
      </c>
      <c r="B83" s="8">
        <v>22</v>
      </c>
      <c r="C83" s="16">
        <f t="shared" si="20"/>
        <v>1869.464422638431</v>
      </c>
      <c r="D83" s="23">
        <f t="shared" si="16"/>
        <v>21083.00123616047</v>
      </c>
      <c r="E83" s="34">
        <f>(E82+C62)*0.975-3000</f>
        <v>9371.380923277122</v>
      </c>
      <c r="F83" s="17">
        <f t="shared" si="21"/>
        <v>2.2497219362616474</v>
      </c>
      <c r="G83" s="16">
        <f t="shared" si="25"/>
        <v>1869.464422638431</v>
      </c>
      <c r="H83" s="23">
        <f t="shared" si="18"/>
        <v>29378.10350029494</v>
      </c>
      <c r="I83" s="34">
        <f>(I82+G62)*0.975+3000</f>
        <v>10697.324881032651</v>
      </c>
      <c r="J83" s="17">
        <f t="shared" si="15"/>
        <v>2.746303756033907</v>
      </c>
      <c r="K83" s="30">
        <v>41385</v>
      </c>
      <c r="L83" s="2">
        <f t="shared" si="22"/>
        <v>50461.10473645541</v>
      </c>
      <c r="M83" s="2">
        <f t="shared" si="23"/>
        <v>20068.70580430977</v>
      </c>
      <c r="N83" s="17">
        <f t="shared" si="24"/>
        <v>2.5144174830456105</v>
      </c>
    </row>
    <row r="84" spans="1:14" ht="12.75">
      <c r="A84" s="15">
        <v>41386</v>
      </c>
      <c r="B84" s="8">
        <v>12</v>
      </c>
      <c r="C84" s="16">
        <f t="shared" si="20"/>
        <v>788.0350090286144</v>
      </c>
      <c r="D84" s="23">
        <f t="shared" si="16"/>
        <v>20787.953437030053</v>
      </c>
      <c r="E84" s="23">
        <f aca="true" t="shared" si="26" ref="E84:E91">(E83+C63)*0.975</f>
        <v>10193.10213815025</v>
      </c>
      <c r="F84" s="17">
        <f t="shared" si="21"/>
        <v>2.0394138266530173</v>
      </c>
      <c r="G84" s="16">
        <f t="shared" si="25"/>
        <v>788.0350090286144</v>
      </c>
      <c r="H84" s="23">
        <f t="shared" si="18"/>
        <v>30166.138509323555</v>
      </c>
      <c r="I84" s="23">
        <f aca="true" t="shared" si="27" ref="I84:I91">(I83+G63)*0.975</f>
        <v>10429.891759006834</v>
      </c>
      <c r="J84" s="17">
        <f t="shared" si="15"/>
        <v>2.8922772360770947</v>
      </c>
      <c r="K84" s="30">
        <v>41386</v>
      </c>
      <c r="L84" s="2">
        <f t="shared" si="22"/>
        <v>50954.09194635361</v>
      </c>
      <c r="M84" s="2">
        <f t="shared" si="23"/>
        <v>20622.993897157085</v>
      </c>
      <c r="N84" s="17">
        <f t="shared" si="24"/>
        <v>2.470741745861532</v>
      </c>
    </row>
    <row r="85" spans="1:14" ht="12.75">
      <c r="A85" s="15">
        <v>41387</v>
      </c>
      <c r="B85" s="8">
        <v>21</v>
      </c>
      <c r="C85" s="16">
        <f t="shared" si="20"/>
        <v>1749.537834623921</v>
      </c>
      <c r="D85" s="23">
        <f t="shared" si="16"/>
        <v>21020.524625484522</v>
      </c>
      <c r="E85" s="23">
        <f t="shared" si="26"/>
        <v>11417.317064711708</v>
      </c>
      <c r="F85" s="17">
        <f t="shared" si="21"/>
        <v>1.8411089493567725</v>
      </c>
      <c r="G85" s="16">
        <f t="shared" si="25"/>
        <v>1749.537834623921</v>
      </c>
      <c r="H85" s="23">
        <f t="shared" si="18"/>
        <v>31915.676343947474</v>
      </c>
      <c r="I85" s="23">
        <f t="shared" si="27"/>
        <v>10169.144465031663</v>
      </c>
      <c r="J85" s="17">
        <f t="shared" si="15"/>
        <v>3.138481949361126</v>
      </c>
      <c r="K85" s="30">
        <v>41387</v>
      </c>
      <c r="L85" s="2">
        <f t="shared" si="22"/>
        <v>52936.200969432</v>
      </c>
      <c r="M85" s="2">
        <f t="shared" si="23"/>
        <v>21586.46152974337</v>
      </c>
      <c r="N85" s="17">
        <f t="shared" si="24"/>
        <v>2.452287091911415</v>
      </c>
    </row>
    <row r="86" spans="1:14" ht="12.75">
      <c r="A86" s="15">
        <v>41388</v>
      </c>
      <c r="B86" s="8">
        <v>21</v>
      </c>
      <c r="C86" s="16">
        <f t="shared" si="20"/>
        <v>1749.537834623921</v>
      </c>
      <c r="D86" s="23">
        <f t="shared" si="16"/>
        <v>20527.004476964783</v>
      </c>
      <c r="E86" s="23">
        <f t="shared" si="26"/>
        <v>13318.865671658981</v>
      </c>
      <c r="F86" s="17">
        <f t="shared" si="21"/>
        <v>1.5411976502356275</v>
      </c>
      <c r="G86" s="16">
        <f t="shared" si="25"/>
        <v>1749.537834623921</v>
      </c>
      <c r="H86" s="23">
        <f t="shared" si="18"/>
        <v>33665.2141785714</v>
      </c>
      <c r="I86" s="23">
        <f t="shared" si="27"/>
        <v>9914.915853405872</v>
      </c>
      <c r="J86" s="17">
        <f t="shared" si="15"/>
        <v>3.3954109824348198</v>
      </c>
      <c r="K86" s="30">
        <v>41388</v>
      </c>
      <c r="L86" s="2">
        <f t="shared" si="22"/>
        <v>54192.218655536184</v>
      </c>
      <c r="M86" s="2">
        <f t="shared" si="23"/>
        <v>23233.781525064853</v>
      </c>
      <c r="N86" s="17">
        <f t="shared" si="24"/>
        <v>2.332475176159896</v>
      </c>
    </row>
    <row r="87" spans="1:14" ht="12.75">
      <c r="A87" s="15">
        <v>41389</v>
      </c>
      <c r="B87" s="8">
        <v>22</v>
      </c>
      <c r="C87" s="16">
        <f t="shared" si="20"/>
        <v>1869.464422638431</v>
      </c>
      <c r="D87" s="23">
        <f t="shared" si="16"/>
        <v>21101.879034816135</v>
      </c>
      <c r="E87" s="23">
        <f t="shared" si="26"/>
        <v>14248.119148034908</v>
      </c>
      <c r="F87" s="17">
        <f t="shared" si="21"/>
        <v>1.4810290969335762</v>
      </c>
      <c r="G87" s="16">
        <f t="shared" si="25"/>
        <v>1869.464422638431</v>
      </c>
      <c r="H87" s="23">
        <f t="shared" si="18"/>
        <v>35534.67860120983</v>
      </c>
      <c r="I87" s="23">
        <f t="shared" si="27"/>
        <v>9667.042957070724</v>
      </c>
      <c r="J87" s="17">
        <f t="shared" si="15"/>
        <v>3.6758581459720165</v>
      </c>
      <c r="K87" s="30">
        <v>41389</v>
      </c>
      <c r="L87" s="2">
        <f t="shared" si="22"/>
        <v>56636.557636025966</v>
      </c>
      <c r="M87" s="2">
        <f t="shared" si="23"/>
        <v>23915.16210510563</v>
      </c>
      <c r="N87" s="17">
        <f t="shared" si="24"/>
        <v>2.368228046588681</v>
      </c>
    </row>
    <row r="88" spans="1:14" ht="12.75">
      <c r="A88" s="15">
        <v>41390</v>
      </c>
      <c r="B88" s="8">
        <v>22</v>
      </c>
      <c r="C88" s="16">
        <f t="shared" si="20"/>
        <v>1869.464422638431</v>
      </c>
      <c r="D88" s="23">
        <f t="shared" si="16"/>
        <v>21676.753592667486</v>
      </c>
      <c r="E88" s="23">
        <f t="shared" si="26"/>
        <v>15154.141287501436</v>
      </c>
      <c r="F88" s="17">
        <f t="shared" si="21"/>
        <v>1.4304178099847633</v>
      </c>
      <c r="G88" s="16">
        <f t="shared" si="25"/>
        <v>1869.464422638431</v>
      </c>
      <c r="H88" s="23">
        <f t="shared" si="18"/>
        <v>37404.143023848264</v>
      </c>
      <c r="I88" s="23">
        <f t="shared" si="27"/>
        <v>9425.366883143955</v>
      </c>
      <c r="J88" s="17">
        <f t="shared" si="15"/>
        <v>3.9684548609710584</v>
      </c>
      <c r="K88" s="30">
        <v>41390</v>
      </c>
      <c r="L88" s="2">
        <f t="shared" si="22"/>
        <v>59080.89661651575</v>
      </c>
      <c r="M88" s="2">
        <f t="shared" si="23"/>
        <v>24579.508170645393</v>
      </c>
      <c r="N88" s="17">
        <f t="shared" si="24"/>
        <v>2.403664719665725</v>
      </c>
    </row>
    <row r="89" spans="1:14" ht="12.75">
      <c r="A89" s="15">
        <v>41391</v>
      </c>
      <c r="B89" s="8">
        <v>20</v>
      </c>
      <c r="C89" s="16">
        <f t="shared" si="20"/>
        <v>1632.015765260648</v>
      </c>
      <c r="D89" s="23">
        <f t="shared" si="16"/>
        <v>22014.179493141055</v>
      </c>
      <c r="E89" s="23">
        <f t="shared" si="26"/>
        <v>16037.5128734813</v>
      </c>
      <c r="F89" s="17">
        <f t="shared" si="21"/>
        <v>1.372667923437332</v>
      </c>
      <c r="G89" s="16">
        <f t="shared" si="25"/>
        <v>1632.015765260648</v>
      </c>
      <c r="H89" s="23">
        <f t="shared" si="18"/>
        <v>39036.158789108915</v>
      </c>
      <c r="I89" s="23">
        <f t="shared" si="27"/>
        <v>9189.732711065357</v>
      </c>
      <c r="J89" s="17">
        <f t="shared" si="15"/>
        <v>4.247801325288327</v>
      </c>
      <c r="K89" s="30">
        <v>41391</v>
      </c>
      <c r="L89" s="2">
        <f t="shared" si="22"/>
        <v>61050.33828224997</v>
      </c>
      <c r="M89" s="2">
        <f t="shared" si="23"/>
        <v>25227.245584546657</v>
      </c>
      <c r="N89" s="17">
        <f t="shared" si="24"/>
        <v>2.4200160131491844</v>
      </c>
    </row>
    <row r="90" spans="1:14" ht="12.75">
      <c r="A90" s="15">
        <v>41392</v>
      </c>
      <c r="B90" s="8">
        <v>19</v>
      </c>
      <c r="C90" s="16">
        <f t="shared" si="20"/>
        <v>1516.9666461694505</v>
      </c>
      <c r="D90" s="23">
        <f t="shared" si="16"/>
        <v>22126.681613577795</v>
      </c>
      <c r="E90" s="23">
        <f t="shared" si="26"/>
        <v>17005.92796423366</v>
      </c>
      <c r="F90" s="17">
        <f t="shared" si="21"/>
        <v>1.3011158026844492</v>
      </c>
      <c r="G90" s="16">
        <f t="shared" si="25"/>
        <v>1516.9666461694505</v>
      </c>
      <c r="H90" s="23">
        <f t="shared" si="18"/>
        <v>40053.125435278365</v>
      </c>
      <c r="I90" s="23">
        <f t="shared" si="27"/>
        <v>9447.489393288723</v>
      </c>
      <c r="J90" s="17">
        <f t="shared" si="15"/>
        <v>4.239552305158572</v>
      </c>
      <c r="K90" s="30">
        <v>41392</v>
      </c>
      <c r="L90" s="2">
        <f t="shared" si="22"/>
        <v>62179.807048856164</v>
      </c>
      <c r="M90" s="2">
        <f t="shared" si="23"/>
        <v>26453.417357522383</v>
      </c>
      <c r="N90" s="17">
        <f t="shared" si="24"/>
        <v>2.350539675403205</v>
      </c>
    </row>
    <row r="91" spans="1:14" ht="12.75">
      <c r="A91" s="15">
        <v>41393</v>
      </c>
      <c r="B91" s="8">
        <v>22</v>
      </c>
      <c r="C91" s="16">
        <f t="shared" si="20"/>
        <v>1869.464422638431</v>
      </c>
      <c r="D91" s="23">
        <f t="shared" si="16"/>
        <v>22701.556171429147</v>
      </c>
      <c r="E91" s="23">
        <f t="shared" si="26"/>
        <v>17843.00488329522</v>
      </c>
      <c r="F91" s="17">
        <f t="shared" si="21"/>
        <v>1.2722944548808899</v>
      </c>
      <c r="G91" s="16">
        <f t="shared" si="25"/>
        <v>1869.464422638431</v>
      </c>
      <c r="H91" s="23">
        <f t="shared" si="18"/>
        <v>41322.5898579168</v>
      </c>
      <c r="I91" s="23">
        <f t="shared" si="27"/>
        <v>9796.302158456505</v>
      </c>
      <c r="J91" s="17">
        <f t="shared" si="15"/>
        <v>4.218182451859727</v>
      </c>
      <c r="K91" s="30">
        <v>41393</v>
      </c>
      <c r="L91" s="2">
        <f t="shared" si="22"/>
        <v>64024.146029345946</v>
      </c>
      <c r="M91" s="2">
        <f t="shared" si="23"/>
        <v>27639.307041751723</v>
      </c>
      <c r="N91" s="17">
        <f t="shared" si="24"/>
        <v>2.3164164692201425</v>
      </c>
    </row>
    <row r="92" spans="1:14" ht="12.75">
      <c r="A92" s="15">
        <v>41394</v>
      </c>
      <c r="B92" s="8">
        <v>12</v>
      </c>
      <c r="C92" s="16">
        <f t="shared" si="20"/>
        <v>788.0350090286144</v>
      </c>
      <c r="D92" s="23">
        <f t="shared" si="16"/>
        <v>22793.462936384607</v>
      </c>
      <c r="E92" s="34">
        <f>(E91+C71)*0.975-8000</f>
        <v>10075.654799184165</v>
      </c>
      <c r="F92" s="17">
        <f t="shared" si="21"/>
        <v>2.2622314272051294</v>
      </c>
      <c r="G92" s="16">
        <f t="shared" si="25"/>
        <v>788.0350090286144</v>
      </c>
      <c r="H92" s="23">
        <f t="shared" si="18"/>
        <v>41414.496622872255</v>
      </c>
      <c r="I92" s="34">
        <f>(I91+G71)*0.975+8000</f>
        <v>18230.119642466423</v>
      </c>
      <c r="J92" s="17">
        <f t="shared" si="15"/>
        <v>2.2717621954821756</v>
      </c>
      <c r="K92" s="30">
        <v>41394</v>
      </c>
      <c r="L92" s="2">
        <f t="shared" si="22"/>
        <v>64207.959559256866</v>
      </c>
      <c r="M92" s="2">
        <f t="shared" si="23"/>
        <v>28305.77444165059</v>
      </c>
      <c r="N92" s="17">
        <f t="shared" si="24"/>
        <v>2.2683696463283454</v>
      </c>
    </row>
    <row r="93" spans="1:14" ht="12.75">
      <c r="A93" s="18">
        <v>41395</v>
      </c>
      <c r="B93" s="19">
        <v>15</v>
      </c>
      <c r="C93" s="20">
        <f t="shared" si="20"/>
        <v>1083.0828081590341</v>
      </c>
      <c r="D93" s="31">
        <f t="shared" si="16"/>
        <v>23353.56846168018</v>
      </c>
      <c r="E93" s="31">
        <f aca="true" t="shared" si="28" ref="E93:E124">(E92+C72)*0.975</f>
        <v>10333.666279996434</v>
      </c>
      <c r="F93" s="21">
        <f t="shared" si="21"/>
        <v>2.259949937311914</v>
      </c>
      <c r="G93" s="20">
        <f t="shared" si="25"/>
        <v>1083.0828081590341</v>
      </c>
      <c r="H93" s="31">
        <f t="shared" si="18"/>
        <v>41974.60214816783</v>
      </c>
      <c r="I93" s="31">
        <f aca="true" t="shared" si="29" ref="I93:I124">(I92+G72)*0.975</f>
        <v>18284.269502196636</v>
      </c>
      <c r="J93" s="21">
        <f t="shared" si="15"/>
        <v>2.295667439332213</v>
      </c>
      <c r="K93" s="32">
        <v>41395</v>
      </c>
      <c r="L93" s="33">
        <f t="shared" si="22"/>
        <v>65328.17060984801</v>
      </c>
      <c r="M93" s="33">
        <f t="shared" si="23"/>
        <v>28617.935782193068</v>
      </c>
      <c r="N93" s="21">
        <f t="shared" si="24"/>
        <v>2.2827701867476113</v>
      </c>
    </row>
    <row r="94" spans="1:14" ht="12.75">
      <c r="A94" s="15">
        <v>41396</v>
      </c>
      <c r="B94" s="8">
        <v>18</v>
      </c>
      <c r="C94" s="16">
        <f t="shared" si="20"/>
        <v>1404.4645257327115</v>
      </c>
      <c r="D94" s="23">
        <f t="shared" si="16"/>
        <v>23776.37981067317</v>
      </c>
      <c r="E94" s="23">
        <f t="shared" si="28"/>
        <v>11032.436470317753</v>
      </c>
      <c r="F94" s="17">
        <f t="shared" si="21"/>
        <v>2.155134078917417</v>
      </c>
      <c r="G94" s="16">
        <f t="shared" si="25"/>
        <v>1404.4645257327115</v>
      </c>
      <c r="H94" s="23">
        <f t="shared" si="18"/>
        <v>42397.41349716082</v>
      </c>
      <c r="I94" s="23">
        <f t="shared" si="29"/>
        <v>18784.274611962952</v>
      </c>
      <c r="J94" s="17">
        <f t="shared" si="15"/>
        <v>2.25706951016142</v>
      </c>
      <c r="K94" s="30">
        <v>41396</v>
      </c>
      <c r="L94" s="2">
        <f t="shared" si="22"/>
        <v>66173.79330783398</v>
      </c>
      <c r="M94" s="2">
        <f t="shared" si="23"/>
        <v>29816.711082280704</v>
      </c>
      <c r="N94" s="17">
        <f t="shared" si="24"/>
        <v>2.2193525343967044</v>
      </c>
    </row>
    <row r="95" spans="1:14" ht="12.75">
      <c r="A95" s="15">
        <v>41397</v>
      </c>
      <c r="B95" s="8">
        <v>21</v>
      </c>
      <c r="C95" s="16">
        <f t="shared" si="20"/>
        <v>1749.537834623921</v>
      </c>
      <c r="D95" s="23">
        <f t="shared" si="16"/>
        <v>24442.834837138056</v>
      </c>
      <c r="E95" s="23">
        <f t="shared" si="28"/>
        <v>11812.631296514866</v>
      </c>
      <c r="F95" s="17">
        <f t="shared" si="21"/>
        <v>2.0692116958183173</v>
      </c>
      <c r="G95" s="16">
        <f t="shared" si="25"/>
        <v>1749.537834623921</v>
      </c>
      <c r="H95" s="23">
        <f t="shared" si="18"/>
        <v>43063.86852362571</v>
      </c>
      <c r="I95" s="23">
        <f t="shared" si="29"/>
        <v>19370.673484618936</v>
      </c>
      <c r="J95" s="17">
        <f aca="true" t="shared" si="30" ref="J95:J126">H95/I95</f>
        <v>2.223147716460147</v>
      </c>
      <c r="K95" s="30">
        <v>41397</v>
      </c>
      <c r="L95" s="2">
        <f t="shared" si="22"/>
        <v>67506.70336076376</v>
      </c>
      <c r="M95" s="2">
        <f t="shared" si="23"/>
        <v>31183.304781133804</v>
      </c>
      <c r="N95" s="17">
        <f t="shared" si="24"/>
        <v>2.1648347997293076</v>
      </c>
    </row>
    <row r="96" spans="1:14" ht="12.75">
      <c r="A96" s="15">
        <v>41398</v>
      </c>
      <c r="B96" s="8">
        <v>16</v>
      </c>
      <c r="C96" s="16">
        <f t="shared" si="20"/>
        <v>1187.430498041082</v>
      </c>
      <c r="D96" s="23">
        <f t="shared" si="16"/>
        <v>24113.298689009687</v>
      </c>
      <c r="E96" s="23">
        <f t="shared" si="28"/>
        <v>12996.357994117208</v>
      </c>
      <c r="F96" s="17">
        <f t="shared" si="21"/>
        <v>1.8553889251069071</v>
      </c>
      <c r="G96" s="16">
        <f t="shared" si="25"/>
        <v>1187.430498041082</v>
      </c>
      <c r="H96" s="23">
        <f aca="true" t="shared" si="31" ref="H96:H127">G96+H95-G75</f>
        <v>42734.33237549734</v>
      </c>
      <c r="I96" s="23">
        <f t="shared" si="29"/>
        <v>20365.449127518677</v>
      </c>
      <c r="J96" s="17">
        <f t="shared" si="30"/>
        <v>2.098374168323784</v>
      </c>
      <c r="K96" s="30">
        <v>41398</v>
      </c>
      <c r="L96" s="2">
        <f t="shared" si="22"/>
        <v>66847.63106450703</v>
      </c>
      <c r="M96" s="2">
        <f t="shared" si="23"/>
        <v>33361.80712163589</v>
      </c>
      <c r="N96" s="17">
        <f t="shared" si="24"/>
        <v>2.00371732924368</v>
      </c>
    </row>
    <row r="97" spans="1:14" ht="12.75">
      <c r="A97" s="15">
        <v>41399</v>
      </c>
      <c r="B97" s="8">
        <v>20</v>
      </c>
      <c r="C97" s="16">
        <f aca="true" t="shared" si="32" ref="C97:C128">22.8295*$B97^1.4252</f>
        <v>1632.015765260648</v>
      </c>
      <c r="D97" s="23">
        <f t="shared" si="16"/>
        <v>24228.347808100883</v>
      </c>
      <c r="E97" s="23">
        <f t="shared" si="28"/>
        <v>14150.491524279492</v>
      </c>
      <c r="F97" s="17">
        <f t="shared" si="21"/>
        <v>1.7121912526168968</v>
      </c>
      <c r="G97" s="16">
        <f t="shared" si="25"/>
        <v>1632.015765260648</v>
      </c>
      <c r="H97" s="23">
        <f t="shared" si="31"/>
        <v>42849.38149458854</v>
      </c>
      <c r="I97" s="23">
        <f t="shared" si="29"/>
        <v>21335.355379345925</v>
      </c>
      <c r="J97" s="17">
        <f t="shared" si="30"/>
        <v>2.00837439699128</v>
      </c>
      <c r="K97" s="30">
        <v>41399</v>
      </c>
      <c r="L97" s="2">
        <f t="shared" si="22"/>
        <v>67077.72930268942</v>
      </c>
      <c r="M97" s="2">
        <f t="shared" si="23"/>
        <v>35485.84690362542</v>
      </c>
      <c r="N97" s="17">
        <f t="shared" si="24"/>
        <v>1.8902671108530429</v>
      </c>
    </row>
    <row r="98" spans="1:14" ht="12.75">
      <c r="A98" s="15">
        <v>41400</v>
      </c>
      <c r="B98" s="8">
        <v>17</v>
      </c>
      <c r="C98" s="16">
        <f t="shared" si="32"/>
        <v>1294.5898647870788</v>
      </c>
      <c r="D98" s="23">
        <f t="shared" si="16"/>
        <v>23773.399838264042</v>
      </c>
      <c r="E98" s="23">
        <f t="shared" si="28"/>
        <v>15502.528624930828</v>
      </c>
      <c r="F98" s="17">
        <f t="shared" si="21"/>
        <v>1.5335175579055007</v>
      </c>
      <c r="G98" s="16">
        <f t="shared" si="25"/>
        <v>1294.5898647870788</v>
      </c>
      <c r="H98" s="23">
        <f t="shared" si="31"/>
        <v>42394.433524751694</v>
      </c>
      <c r="I98" s="23">
        <f t="shared" si="29"/>
        <v>22507.770883620597</v>
      </c>
      <c r="J98" s="17">
        <f t="shared" si="30"/>
        <v>1.8835465201755301</v>
      </c>
      <c r="K98" s="30">
        <v>41400</v>
      </c>
      <c r="L98" s="2">
        <f t="shared" si="22"/>
        <v>66167.83336301573</v>
      </c>
      <c r="M98" s="2">
        <f t="shared" si="23"/>
        <v>38010.29950855143</v>
      </c>
      <c r="N98" s="17">
        <f t="shared" si="24"/>
        <v>1.7407869503403812</v>
      </c>
    </row>
    <row r="99" spans="1:14" ht="12.75">
      <c r="A99" s="15">
        <v>41401</v>
      </c>
      <c r="B99" s="8">
        <v>15</v>
      </c>
      <c r="C99" s="16">
        <f t="shared" si="32"/>
        <v>1083.0828081590341</v>
      </c>
      <c r="D99" s="23">
        <f t="shared" si="16"/>
        <v>22987.018223784646</v>
      </c>
      <c r="E99" s="23">
        <f t="shared" si="28"/>
        <v>16937.69322138003</v>
      </c>
      <c r="F99" s="17">
        <f t="shared" si="21"/>
        <v>1.3571516453473549</v>
      </c>
      <c r="G99" s="16">
        <f t="shared" si="25"/>
        <v>1083.0828081590341</v>
      </c>
      <c r="H99" s="23">
        <f t="shared" si="31"/>
        <v>41608.0519102723</v>
      </c>
      <c r="I99" s="23">
        <f t="shared" si="29"/>
        <v>23767.80442360255</v>
      </c>
      <c r="J99" s="17">
        <f t="shared" si="30"/>
        <v>1.7506056162660755</v>
      </c>
      <c r="K99" s="30">
        <v>41401</v>
      </c>
      <c r="L99" s="2">
        <f t="shared" si="22"/>
        <v>64595.07013405694</v>
      </c>
      <c r="M99" s="2">
        <f t="shared" si="23"/>
        <v>40705.49764498258</v>
      </c>
      <c r="N99" s="17">
        <f t="shared" si="24"/>
        <v>1.5868881077791965</v>
      </c>
    </row>
    <row r="100" spans="1:14" ht="12.75">
      <c r="A100" s="15">
        <v>41402</v>
      </c>
      <c r="B100" s="8">
        <v>10</v>
      </c>
      <c r="C100" s="16">
        <f t="shared" si="32"/>
        <v>607.7100239047088</v>
      </c>
      <c r="D100" s="23">
        <f t="shared" si="16"/>
        <v>21725.263825050926</v>
      </c>
      <c r="E100" s="23">
        <f t="shared" si="28"/>
        <v>18336.978702917997</v>
      </c>
      <c r="F100" s="17">
        <f aca="true" t="shared" si="33" ref="F100:F131">D100/E100</f>
        <v>1.1847788110041129</v>
      </c>
      <c r="G100" s="16">
        <f t="shared" si="25"/>
        <v>607.7100239047088</v>
      </c>
      <c r="H100" s="23">
        <f t="shared" si="31"/>
        <v>40346.29751153857</v>
      </c>
      <c r="I100" s="23">
        <f t="shared" si="29"/>
        <v>24996.337125084952</v>
      </c>
      <c r="J100" s="17">
        <f t="shared" si="30"/>
        <v>1.6140883886163162</v>
      </c>
      <c r="K100" s="30">
        <v>41402</v>
      </c>
      <c r="L100" s="2">
        <f aca="true" t="shared" si="34" ref="L100:L131">D100+H100</f>
        <v>62071.5613365895</v>
      </c>
      <c r="M100" s="2">
        <f aca="true" t="shared" si="35" ref="M100:M131">E100+I100</f>
        <v>43333.315828002946</v>
      </c>
      <c r="N100" s="17">
        <f aca="true" t="shared" si="36" ref="N100:N131">L100/M100</f>
        <v>1.4324212248829913</v>
      </c>
    </row>
    <row r="101" spans="1:14" ht="12.75">
      <c r="A101" s="15">
        <v>41403</v>
      </c>
      <c r="B101" s="8">
        <v>8</v>
      </c>
      <c r="C101" s="16">
        <f t="shared" si="32"/>
        <v>442.16081223607404</v>
      </c>
      <c r="D101" s="23">
        <f t="shared" si="16"/>
        <v>20051.143009992862</v>
      </c>
      <c r="E101" s="35">
        <f t="shared" si="28"/>
        <v>19941.92882195683</v>
      </c>
      <c r="F101" s="17">
        <f t="shared" si="33"/>
        <v>1.0054766110646118</v>
      </c>
      <c r="G101" s="16">
        <f t="shared" si="25"/>
        <v>442.16081223607404</v>
      </c>
      <c r="H101" s="23">
        <f t="shared" si="31"/>
        <v>38672.176696480514</v>
      </c>
      <c r="I101" s="23">
        <f t="shared" si="29"/>
        <v>26434.803283569614</v>
      </c>
      <c r="J101" s="17">
        <f t="shared" si="30"/>
        <v>1.462926592705797</v>
      </c>
      <c r="K101" s="30">
        <v>41403</v>
      </c>
      <c r="L101" s="2">
        <f t="shared" si="34"/>
        <v>58723.319706473376</v>
      </c>
      <c r="M101" s="2">
        <f t="shared" si="35"/>
        <v>46376.73210552645</v>
      </c>
      <c r="N101" s="17">
        <f t="shared" si="36"/>
        <v>1.2662237514461623</v>
      </c>
    </row>
    <row r="102" spans="1:14" ht="12.75">
      <c r="A102" s="15">
        <v>41404</v>
      </c>
      <c r="B102" s="8">
        <v>9</v>
      </c>
      <c r="C102" s="16">
        <f t="shared" si="32"/>
        <v>522.9772828634586</v>
      </c>
      <c r="D102" s="23">
        <f>C102+D101-C81+25000</f>
        <v>43331.062309712666</v>
      </c>
      <c r="E102" s="34">
        <f t="shared" si="28"/>
        <v>21630.362134972976</v>
      </c>
      <c r="F102" s="17">
        <f t="shared" si="33"/>
        <v>2.0032518197951474</v>
      </c>
      <c r="G102" s="16">
        <f t="shared" si="25"/>
        <v>522.9772828634586</v>
      </c>
      <c r="H102" s="23">
        <f t="shared" si="31"/>
        <v>36952.09599620032</v>
      </c>
      <c r="I102" s="23">
        <f t="shared" si="29"/>
        <v>27960.91473504544</v>
      </c>
      <c r="J102" s="17">
        <f t="shared" si="30"/>
        <v>1.3215624862903923</v>
      </c>
      <c r="K102" s="30">
        <v>41404</v>
      </c>
      <c r="L102" s="2">
        <f t="shared" si="34"/>
        <v>80283.15830591298</v>
      </c>
      <c r="M102" s="2">
        <f t="shared" si="35"/>
        <v>49591.27687001842</v>
      </c>
      <c r="N102" s="17">
        <f t="shared" si="36"/>
        <v>1.6188967772767728</v>
      </c>
    </row>
    <row r="103" spans="1:14" ht="12.75">
      <c r="A103" s="15">
        <v>41405</v>
      </c>
      <c r="B103" s="8">
        <v>12</v>
      </c>
      <c r="C103" s="16">
        <f t="shared" si="32"/>
        <v>788.0350090286144</v>
      </c>
      <c r="D103" s="23">
        <f aca="true" t="shared" si="37" ref="D103:D136">C103+D102-C82</f>
        <v>41876.03933559763</v>
      </c>
      <c r="E103" s="23">
        <f t="shared" si="28"/>
        <v>23276.58461516372</v>
      </c>
      <c r="F103" s="17">
        <f t="shared" si="33"/>
        <v>1.7990628791956507</v>
      </c>
      <c r="G103" s="16">
        <f aca="true" t="shared" si="38" ref="G103:G134">22.8295*$B103^1.4252</f>
        <v>788.0350090286144</v>
      </c>
      <c r="H103" s="23">
        <f t="shared" si="31"/>
        <v>35497.07302208528</v>
      </c>
      <c r="I103" s="23">
        <f t="shared" si="29"/>
        <v>29448.87340023437</v>
      </c>
      <c r="J103" s="17">
        <f t="shared" si="30"/>
        <v>1.2053796605272775</v>
      </c>
      <c r="K103" s="30">
        <v>41405</v>
      </c>
      <c r="L103" s="2">
        <f t="shared" si="34"/>
        <v>77373.1123576829</v>
      </c>
      <c r="M103" s="2">
        <f t="shared" si="35"/>
        <v>52725.45801539809</v>
      </c>
      <c r="N103" s="17">
        <f t="shared" si="36"/>
        <v>1.4674716023346186</v>
      </c>
    </row>
    <row r="104" spans="1:14" ht="12.75">
      <c r="A104" s="15">
        <v>41406</v>
      </c>
      <c r="B104" s="8">
        <v>16</v>
      </c>
      <c r="C104" s="16">
        <f t="shared" si="32"/>
        <v>1187.430498041082</v>
      </c>
      <c r="D104" s="23">
        <f t="shared" si="37"/>
        <v>41194.005411000275</v>
      </c>
      <c r="E104" s="23">
        <f t="shared" si="28"/>
        <v>24517.397811857096</v>
      </c>
      <c r="F104" s="17">
        <f t="shared" si="33"/>
        <v>1.680194844783978</v>
      </c>
      <c r="G104" s="16">
        <f t="shared" si="38"/>
        <v>1187.430498041082</v>
      </c>
      <c r="H104" s="23">
        <f t="shared" si="31"/>
        <v>34815.03909748793</v>
      </c>
      <c r="I104" s="23">
        <f t="shared" si="29"/>
        <v>30535.37937730098</v>
      </c>
      <c r="J104" s="17">
        <f t="shared" si="30"/>
        <v>1.1401541362007217</v>
      </c>
      <c r="K104" s="30">
        <v>41406</v>
      </c>
      <c r="L104" s="2">
        <f t="shared" si="34"/>
        <v>76009.04450848821</v>
      </c>
      <c r="M104" s="2">
        <f t="shared" si="35"/>
        <v>55052.77718915808</v>
      </c>
      <c r="N104" s="17">
        <f t="shared" si="36"/>
        <v>1.3806577685867807</v>
      </c>
    </row>
    <row r="105" spans="1:14" ht="12.75">
      <c r="A105" s="15">
        <v>41407</v>
      </c>
      <c r="B105" s="8">
        <v>17</v>
      </c>
      <c r="C105" s="16">
        <f t="shared" si="32"/>
        <v>1294.5898647870788</v>
      </c>
      <c r="D105" s="23">
        <f t="shared" si="37"/>
        <v>41700.56026675874</v>
      </c>
      <c r="E105" s="23">
        <f t="shared" si="28"/>
        <v>24672.797000363567</v>
      </c>
      <c r="F105" s="17">
        <f t="shared" si="33"/>
        <v>1.6901432077661993</v>
      </c>
      <c r="G105" s="16">
        <f t="shared" si="38"/>
        <v>1294.5898647870788</v>
      </c>
      <c r="H105" s="23">
        <f t="shared" si="31"/>
        <v>35321.59395324639</v>
      </c>
      <c r="I105" s="23">
        <f t="shared" si="29"/>
        <v>30540.329026671352</v>
      </c>
      <c r="J105" s="17">
        <f t="shared" si="30"/>
        <v>1.1565557765405698</v>
      </c>
      <c r="K105" s="30">
        <v>41407</v>
      </c>
      <c r="L105" s="2">
        <f t="shared" si="34"/>
        <v>77022.15422000512</v>
      </c>
      <c r="M105" s="2">
        <f t="shared" si="35"/>
        <v>55213.126027034916</v>
      </c>
      <c r="N105" s="17">
        <f t="shared" si="36"/>
        <v>1.3949971639405363</v>
      </c>
    </row>
    <row r="106" spans="1:14" ht="12.75">
      <c r="A106" s="15">
        <v>41408</v>
      </c>
      <c r="B106" s="8">
        <v>18</v>
      </c>
      <c r="C106" s="16">
        <f t="shared" si="32"/>
        <v>1404.4645257327115</v>
      </c>
      <c r="D106" s="23">
        <f t="shared" si="37"/>
        <v>41355.48695786753</v>
      </c>
      <c r="E106" s="23">
        <f t="shared" si="28"/>
        <v>25761.776464112798</v>
      </c>
      <c r="F106" s="17">
        <f t="shared" si="33"/>
        <v>1.6053041612047758</v>
      </c>
      <c r="G106" s="16">
        <f t="shared" si="38"/>
        <v>1404.4645257327115</v>
      </c>
      <c r="H106" s="23">
        <f t="shared" si="31"/>
        <v>34976.52064435518</v>
      </c>
      <c r="I106" s="23">
        <f t="shared" si="29"/>
        <v>31482.62018976289</v>
      </c>
      <c r="J106" s="17">
        <f t="shared" si="30"/>
        <v>1.1109787061411234</v>
      </c>
      <c r="K106" s="30">
        <v>41408</v>
      </c>
      <c r="L106" s="2">
        <f t="shared" si="34"/>
        <v>76332.0076022227</v>
      </c>
      <c r="M106" s="2">
        <f t="shared" si="35"/>
        <v>57244.39665387569</v>
      </c>
      <c r="N106" s="17">
        <f t="shared" si="36"/>
        <v>1.333440687020582</v>
      </c>
    </row>
    <row r="107" spans="1:14" ht="12.75">
      <c r="A107" s="15">
        <v>41409</v>
      </c>
      <c r="B107" s="8">
        <v>20</v>
      </c>
      <c r="C107" s="16">
        <f t="shared" si="32"/>
        <v>1632.015765260648</v>
      </c>
      <c r="D107" s="23">
        <f t="shared" si="37"/>
        <v>41237.964888504255</v>
      </c>
      <c r="E107" s="23">
        <f t="shared" si="28"/>
        <v>26823.5314412683</v>
      </c>
      <c r="F107" s="17">
        <f t="shared" si="33"/>
        <v>1.5373801536459584</v>
      </c>
      <c r="G107" s="16">
        <f t="shared" si="38"/>
        <v>1632.015765260648</v>
      </c>
      <c r="H107" s="23">
        <f t="shared" si="31"/>
        <v>34858.99857499191</v>
      </c>
      <c r="I107" s="23">
        <f t="shared" si="29"/>
        <v>32401.354073777136</v>
      </c>
      <c r="J107" s="17">
        <f t="shared" si="30"/>
        <v>1.07585005539024</v>
      </c>
      <c r="K107" s="30">
        <v>41409</v>
      </c>
      <c r="L107" s="2">
        <f t="shared" si="34"/>
        <v>76096.96346349615</v>
      </c>
      <c r="M107" s="2">
        <f t="shared" si="35"/>
        <v>59224.88551504543</v>
      </c>
      <c r="N107" s="17">
        <f t="shared" si="36"/>
        <v>1.2848815629059267</v>
      </c>
    </row>
    <row r="108" spans="1:14" ht="12.75">
      <c r="A108" s="15">
        <v>41410</v>
      </c>
      <c r="B108" s="8">
        <v>21</v>
      </c>
      <c r="C108" s="16">
        <f t="shared" si="32"/>
        <v>1749.537834623921</v>
      </c>
      <c r="D108" s="23">
        <f t="shared" si="37"/>
        <v>41118.038300489745</v>
      </c>
      <c r="E108" s="23">
        <f t="shared" si="28"/>
        <v>27975.670967309063</v>
      </c>
      <c r="F108" s="17">
        <f t="shared" si="33"/>
        <v>1.469778449587078</v>
      </c>
      <c r="G108" s="16">
        <f t="shared" si="38"/>
        <v>1749.537834623921</v>
      </c>
      <c r="H108" s="23">
        <f t="shared" si="31"/>
        <v>34739.0719869774</v>
      </c>
      <c r="I108" s="23">
        <f t="shared" si="29"/>
        <v>33414.04803400517</v>
      </c>
      <c r="J108" s="17">
        <f t="shared" si="30"/>
        <v>1.0396546970790177</v>
      </c>
      <c r="K108" s="30">
        <v>41410</v>
      </c>
      <c r="L108" s="2">
        <f t="shared" si="34"/>
        <v>75857.11028746713</v>
      </c>
      <c r="M108" s="2">
        <f t="shared" si="35"/>
        <v>61389.71900131424</v>
      </c>
      <c r="N108" s="17">
        <f t="shared" si="36"/>
        <v>1.235664725649635</v>
      </c>
    </row>
    <row r="109" spans="1:14" ht="12.75">
      <c r="A109" s="15">
        <v>41411</v>
      </c>
      <c r="B109" s="8">
        <v>22</v>
      </c>
      <c r="C109" s="16">
        <f t="shared" si="32"/>
        <v>1869.464422638431</v>
      </c>
      <c r="D109" s="23">
        <f t="shared" si="37"/>
        <v>41118.038300489745</v>
      </c>
      <c r="E109" s="23">
        <f t="shared" si="28"/>
        <v>29099.007005198804</v>
      </c>
      <c r="F109" s="17">
        <f t="shared" si="33"/>
        <v>1.4130392247798569</v>
      </c>
      <c r="G109" s="16">
        <f t="shared" si="38"/>
        <v>1869.464422638431</v>
      </c>
      <c r="H109" s="23">
        <f t="shared" si="31"/>
        <v>34739.0719869774</v>
      </c>
      <c r="I109" s="23">
        <f t="shared" si="29"/>
        <v>34401.42464522752</v>
      </c>
      <c r="J109" s="17">
        <f t="shared" si="30"/>
        <v>1.0098149232257658</v>
      </c>
      <c r="K109" s="30">
        <v>41411</v>
      </c>
      <c r="L109" s="2">
        <f t="shared" si="34"/>
        <v>75857.11028746713</v>
      </c>
      <c r="M109" s="2">
        <f t="shared" si="35"/>
        <v>63500.431650426326</v>
      </c>
      <c r="N109" s="17">
        <f t="shared" si="36"/>
        <v>1.1945920415953244</v>
      </c>
    </row>
    <row r="110" spans="1:14" ht="12.75">
      <c r="A110" s="15">
        <v>41412</v>
      </c>
      <c r="B110" s="8">
        <v>18</v>
      </c>
      <c r="C110" s="16">
        <f t="shared" si="32"/>
        <v>1404.4645257327115</v>
      </c>
      <c r="D110" s="23">
        <f t="shared" si="37"/>
        <v>40890.48706096181</v>
      </c>
      <c r="E110" s="23">
        <f t="shared" si="28"/>
        <v>29962.747201197963</v>
      </c>
      <c r="F110" s="17">
        <f t="shared" si="33"/>
        <v>1.364710878691622</v>
      </c>
      <c r="G110" s="16">
        <f t="shared" si="38"/>
        <v>1404.4645257327115</v>
      </c>
      <c r="H110" s="23">
        <f t="shared" si="31"/>
        <v>34511.52074744946</v>
      </c>
      <c r="I110" s="23">
        <f t="shared" si="29"/>
        <v>35132.604400225966</v>
      </c>
      <c r="J110" s="17">
        <f t="shared" si="30"/>
        <v>0.9823217303874998</v>
      </c>
      <c r="K110" s="30">
        <v>41412</v>
      </c>
      <c r="L110" s="2">
        <f t="shared" si="34"/>
        <v>75402.00780841126</v>
      </c>
      <c r="M110" s="2">
        <f t="shared" si="35"/>
        <v>65095.35160142393</v>
      </c>
      <c r="N110" s="17">
        <f t="shared" si="36"/>
        <v>1.158331677353777</v>
      </c>
    </row>
    <row r="111" spans="1:14" ht="12.75">
      <c r="A111" s="15">
        <v>41413</v>
      </c>
      <c r="B111" s="8">
        <v>17</v>
      </c>
      <c r="C111" s="16">
        <f t="shared" si="32"/>
        <v>1294.5898647870788</v>
      </c>
      <c r="D111" s="23">
        <f t="shared" si="37"/>
        <v>40668.110279579436</v>
      </c>
      <c r="E111" s="23">
        <f t="shared" si="28"/>
        <v>30692.72100118323</v>
      </c>
      <c r="F111" s="17">
        <f t="shared" si="33"/>
        <v>1.3250083066278695</v>
      </c>
      <c r="G111" s="16">
        <f t="shared" si="38"/>
        <v>1294.5898647870788</v>
      </c>
      <c r="H111" s="23">
        <f t="shared" si="31"/>
        <v>34289.14396606709</v>
      </c>
      <c r="I111" s="23">
        <f t="shared" si="29"/>
        <v>35733.33177023553</v>
      </c>
      <c r="J111" s="17">
        <f t="shared" si="30"/>
        <v>0.9595842947572163</v>
      </c>
      <c r="K111" s="30">
        <v>41413</v>
      </c>
      <c r="L111" s="2">
        <f t="shared" si="34"/>
        <v>74957.25424564653</v>
      </c>
      <c r="M111" s="2">
        <f t="shared" si="35"/>
        <v>66426.05277141876</v>
      </c>
      <c r="N111" s="17">
        <f t="shared" si="36"/>
        <v>1.1284315583764222</v>
      </c>
    </row>
    <row r="112" spans="1:14" ht="12.75">
      <c r="A112" s="15">
        <v>41414</v>
      </c>
      <c r="B112" s="8">
        <v>20</v>
      </c>
      <c r="C112" s="16">
        <f t="shared" si="32"/>
        <v>1632.015765260648</v>
      </c>
      <c r="D112" s="23">
        <f t="shared" si="37"/>
        <v>40430.66162220165</v>
      </c>
      <c r="E112" s="23">
        <f t="shared" si="28"/>
        <v>31748.130788226117</v>
      </c>
      <c r="F112" s="17">
        <f t="shared" si="33"/>
        <v>1.2734816387110095</v>
      </c>
      <c r="G112" s="16">
        <f t="shared" si="38"/>
        <v>1632.015765260648</v>
      </c>
      <c r="H112" s="23">
        <f t="shared" si="31"/>
        <v>34051.695308689305</v>
      </c>
      <c r="I112" s="23">
        <f t="shared" si="29"/>
        <v>36662.72628805211</v>
      </c>
      <c r="J112" s="17">
        <f t="shared" si="30"/>
        <v>0.9287824108101392</v>
      </c>
      <c r="K112" s="30">
        <v>41414</v>
      </c>
      <c r="L112" s="2">
        <f t="shared" si="34"/>
        <v>74482.35693089096</v>
      </c>
      <c r="M112" s="2">
        <f t="shared" si="35"/>
        <v>68410.85707627822</v>
      </c>
      <c r="N112" s="17">
        <f t="shared" si="36"/>
        <v>1.0887505304580969</v>
      </c>
    </row>
    <row r="113" spans="1:14" ht="12.75">
      <c r="A113" s="15">
        <v>41415</v>
      </c>
      <c r="B113" s="8">
        <v>20</v>
      </c>
      <c r="C113" s="16">
        <f t="shared" si="32"/>
        <v>1632.015765260648</v>
      </c>
      <c r="D113" s="23">
        <f t="shared" si="37"/>
        <v>41274.64237843369</v>
      </c>
      <c r="E113" s="23">
        <f t="shared" si="28"/>
        <v>31722.761652323363</v>
      </c>
      <c r="F113" s="17">
        <f t="shared" si="33"/>
        <v>1.3011049551989666</v>
      </c>
      <c r="G113" s="16">
        <f t="shared" si="38"/>
        <v>1632.015765260648</v>
      </c>
      <c r="H113" s="23">
        <f t="shared" si="31"/>
        <v>34895.67606492134</v>
      </c>
      <c r="I113" s="23">
        <f t="shared" si="29"/>
        <v>36514.4922646537</v>
      </c>
      <c r="J113" s="17">
        <f t="shared" si="30"/>
        <v>0.9556664737934919</v>
      </c>
      <c r="K113" s="30">
        <v>41415</v>
      </c>
      <c r="L113" s="2">
        <f t="shared" si="34"/>
        <v>76170.31844335503</v>
      </c>
      <c r="M113" s="2">
        <f t="shared" si="35"/>
        <v>68237.25391697706</v>
      </c>
      <c r="N113" s="17">
        <f t="shared" si="36"/>
        <v>1.11625708936104</v>
      </c>
    </row>
    <row r="114" spans="1:14" ht="12.75">
      <c r="A114" s="15">
        <v>41416</v>
      </c>
      <c r="B114" s="8">
        <v>20</v>
      </c>
      <c r="C114" s="16">
        <f t="shared" si="32"/>
        <v>1632.015765260648</v>
      </c>
      <c r="D114" s="23">
        <f t="shared" si="37"/>
        <v>41823.5753355353</v>
      </c>
      <c r="E114" s="23">
        <f t="shared" si="28"/>
        <v>31985.698348970334</v>
      </c>
      <c r="F114" s="17">
        <f t="shared" si="33"/>
        <v>1.3075711175423395</v>
      </c>
      <c r="G114" s="16">
        <f t="shared" si="38"/>
        <v>1632.015765260648</v>
      </c>
      <c r="H114" s="23">
        <f t="shared" si="31"/>
        <v>35444.60902202295</v>
      </c>
      <c r="I114" s="23">
        <f t="shared" si="29"/>
        <v>36657.635695992416</v>
      </c>
      <c r="J114" s="17">
        <f t="shared" si="30"/>
        <v>0.9669093041343614</v>
      </c>
      <c r="K114" s="30">
        <v>41416</v>
      </c>
      <c r="L114" s="2">
        <f t="shared" si="34"/>
        <v>77268.18435755826</v>
      </c>
      <c r="M114" s="2">
        <f t="shared" si="35"/>
        <v>68643.33404496274</v>
      </c>
      <c r="N114" s="17">
        <f t="shared" si="36"/>
        <v>1.1256473105887612</v>
      </c>
    </row>
    <row r="115" spans="1:14" ht="12.75">
      <c r="A115" s="15">
        <v>41417</v>
      </c>
      <c r="B115" s="8">
        <v>20</v>
      </c>
      <c r="C115" s="16">
        <f t="shared" si="32"/>
        <v>1632.015765260648</v>
      </c>
      <c r="D115" s="23">
        <f t="shared" si="37"/>
        <v>42051.12657506324</v>
      </c>
      <c r="E115" s="23">
        <f t="shared" si="28"/>
        <v>32555.40880283547</v>
      </c>
      <c r="F115" s="17">
        <f t="shared" si="33"/>
        <v>1.2916786525316408</v>
      </c>
      <c r="G115" s="16">
        <f t="shared" si="38"/>
        <v>1632.015765260648</v>
      </c>
      <c r="H115" s="23">
        <f t="shared" si="31"/>
        <v>35672.16026155089</v>
      </c>
      <c r="I115" s="23">
        <f t="shared" si="29"/>
        <v>37110.547716182</v>
      </c>
      <c r="J115" s="17">
        <f t="shared" si="30"/>
        <v>0.9612404681916374</v>
      </c>
      <c r="K115" s="30">
        <v>41417</v>
      </c>
      <c r="L115" s="2">
        <f t="shared" si="34"/>
        <v>77723.28683661413</v>
      </c>
      <c r="M115" s="2">
        <f t="shared" si="35"/>
        <v>69665.95651901748</v>
      </c>
      <c r="N115" s="17">
        <f t="shared" si="36"/>
        <v>1.1156566380509993</v>
      </c>
    </row>
    <row r="116" spans="1:14" ht="12.75">
      <c r="A116" s="15">
        <v>41418</v>
      </c>
      <c r="B116" s="8">
        <v>25</v>
      </c>
      <c r="C116" s="16">
        <f t="shared" si="32"/>
        <v>2243.0579831436576</v>
      </c>
      <c r="D116" s="23">
        <f t="shared" si="37"/>
        <v>42544.64672358297</v>
      </c>
      <c r="E116" s="23">
        <f t="shared" si="28"/>
        <v>33447.3229715229</v>
      </c>
      <c r="F116" s="17">
        <f t="shared" si="33"/>
        <v>1.2719895927038927</v>
      </c>
      <c r="G116" s="16">
        <f t="shared" si="38"/>
        <v>2243.0579831436576</v>
      </c>
      <c r="H116" s="23">
        <f t="shared" si="31"/>
        <v>36165.68041007062</v>
      </c>
      <c r="I116" s="23">
        <f t="shared" si="29"/>
        <v>37888.583412035776</v>
      </c>
      <c r="J116" s="17">
        <f t="shared" si="30"/>
        <v>0.9545271201293355</v>
      </c>
      <c r="K116" s="30">
        <v>41418</v>
      </c>
      <c r="L116" s="2">
        <f t="shared" si="34"/>
        <v>78710.3271336536</v>
      </c>
      <c r="M116" s="2">
        <f t="shared" si="35"/>
        <v>71335.90638355867</v>
      </c>
      <c r="N116" s="17">
        <f t="shared" si="36"/>
        <v>1.1033760012867035</v>
      </c>
    </row>
    <row r="117" spans="1:14" ht="12.75">
      <c r="A117" s="15">
        <v>41419</v>
      </c>
      <c r="B117" s="8">
        <v>27</v>
      </c>
      <c r="C117" s="16">
        <f t="shared" si="32"/>
        <v>2503.0875296683507</v>
      </c>
      <c r="D117" s="23">
        <f t="shared" si="37"/>
        <v>43860.30375521024</v>
      </c>
      <c r="E117" s="23">
        <f t="shared" si="28"/>
        <v>33768.884632824884</v>
      </c>
      <c r="F117" s="17">
        <f t="shared" si="33"/>
        <v>1.2988377979347308</v>
      </c>
      <c r="G117" s="16">
        <f t="shared" si="38"/>
        <v>2503.0875296683507</v>
      </c>
      <c r="H117" s="23">
        <f t="shared" si="31"/>
        <v>37481.33744169789</v>
      </c>
      <c r="I117" s="23">
        <f t="shared" si="29"/>
        <v>38099.113562324936</v>
      </c>
      <c r="J117" s="17">
        <f t="shared" si="30"/>
        <v>0.9837850263991983</v>
      </c>
      <c r="K117" s="30">
        <v>41419</v>
      </c>
      <c r="L117" s="2">
        <f t="shared" si="34"/>
        <v>81341.64119690814</v>
      </c>
      <c r="M117" s="2">
        <f t="shared" si="35"/>
        <v>71867.99819514982</v>
      </c>
      <c r="N117" s="17">
        <f t="shared" si="36"/>
        <v>1.1318200484175678</v>
      </c>
    </row>
    <row r="118" spans="1:14" ht="12.75">
      <c r="A118" s="15">
        <v>41420</v>
      </c>
      <c r="B118" s="8">
        <v>12</v>
      </c>
      <c r="C118" s="16">
        <f t="shared" si="32"/>
        <v>788.0350090286144</v>
      </c>
      <c r="D118" s="23">
        <f t="shared" si="37"/>
        <v>43016.322998978205</v>
      </c>
      <c r="E118" s="23">
        <f t="shared" si="28"/>
        <v>34515.87788813339</v>
      </c>
      <c r="F118" s="17">
        <f t="shared" si="33"/>
        <v>1.2462763699186477</v>
      </c>
      <c r="G118" s="16">
        <f t="shared" si="38"/>
        <v>788.0350090286144</v>
      </c>
      <c r="H118" s="23">
        <f t="shared" si="31"/>
        <v>36637.35668546586</v>
      </c>
      <c r="I118" s="23">
        <f t="shared" si="29"/>
        <v>38737.85109439595</v>
      </c>
      <c r="J118" s="17">
        <f t="shared" si="30"/>
        <v>0.9457766925735857</v>
      </c>
      <c r="K118" s="30">
        <v>41420</v>
      </c>
      <c r="L118" s="2">
        <f t="shared" si="34"/>
        <v>79653.67968444407</v>
      </c>
      <c r="M118" s="2">
        <f t="shared" si="35"/>
        <v>73253.72898252934</v>
      </c>
      <c r="N118" s="17">
        <f t="shared" si="36"/>
        <v>1.0873668930006428</v>
      </c>
    </row>
    <row r="119" spans="1:14" ht="12.75">
      <c r="A119" s="15">
        <v>41421</v>
      </c>
      <c r="B119" s="8">
        <v>10</v>
      </c>
      <c r="C119" s="16">
        <f t="shared" si="32"/>
        <v>607.7100239047088</v>
      </c>
      <c r="D119" s="23">
        <f t="shared" si="37"/>
        <v>42329.44315809583</v>
      </c>
      <c r="E119" s="23">
        <f t="shared" si="28"/>
        <v>34915.20605909746</v>
      </c>
      <c r="F119" s="17">
        <f t="shared" si="33"/>
        <v>1.212349802159238</v>
      </c>
      <c r="G119" s="16">
        <f t="shared" si="38"/>
        <v>607.7100239047088</v>
      </c>
      <c r="H119" s="23">
        <f t="shared" si="31"/>
        <v>35950.476844583485</v>
      </c>
      <c r="I119" s="23">
        <f t="shared" si="29"/>
        <v>39031.62993520345</v>
      </c>
      <c r="J119" s="17">
        <f t="shared" si="30"/>
        <v>0.921060096753966</v>
      </c>
      <c r="K119" s="30">
        <v>41421</v>
      </c>
      <c r="L119" s="2">
        <f t="shared" si="34"/>
        <v>78279.92000267931</v>
      </c>
      <c r="M119" s="2">
        <f t="shared" si="35"/>
        <v>73946.8359943009</v>
      </c>
      <c r="N119" s="17">
        <f t="shared" si="36"/>
        <v>1.0585972874987155</v>
      </c>
    </row>
    <row r="120" spans="1:14" ht="12.75">
      <c r="A120" s="15">
        <v>41422</v>
      </c>
      <c r="B120" s="8">
        <v>13</v>
      </c>
      <c r="C120" s="16">
        <f t="shared" si="32"/>
        <v>883.2598017528742</v>
      </c>
      <c r="D120" s="23">
        <f t="shared" si="37"/>
        <v>42129.62015168967</v>
      </c>
      <c r="E120" s="23">
        <f t="shared" si="28"/>
        <v>35098.33164557508</v>
      </c>
      <c r="F120" s="17">
        <f t="shared" si="33"/>
        <v>1.2003311318930179</v>
      </c>
      <c r="G120" s="16">
        <f t="shared" si="38"/>
        <v>883.2598017528742</v>
      </c>
      <c r="H120" s="23">
        <f t="shared" si="31"/>
        <v>35750.65383817732</v>
      </c>
      <c r="I120" s="23">
        <f t="shared" si="29"/>
        <v>39111.84492477842</v>
      </c>
      <c r="J120" s="17">
        <f t="shared" si="30"/>
        <v>0.9140620675637907</v>
      </c>
      <c r="K120" s="30">
        <v>41422</v>
      </c>
      <c r="L120" s="2">
        <f t="shared" si="34"/>
        <v>77880.27398986698</v>
      </c>
      <c r="M120" s="2">
        <f t="shared" si="35"/>
        <v>74210.1765703535</v>
      </c>
      <c r="N120" s="17">
        <f t="shared" si="36"/>
        <v>1.0494554465321089</v>
      </c>
    </row>
    <row r="121" spans="1:14" ht="12.75">
      <c r="A121" s="15">
        <v>41423</v>
      </c>
      <c r="B121" s="8">
        <v>12</v>
      </c>
      <c r="C121" s="16">
        <f t="shared" si="32"/>
        <v>788.0350090286144</v>
      </c>
      <c r="D121" s="23">
        <f t="shared" si="37"/>
        <v>42309.94513681358</v>
      </c>
      <c r="E121" s="23">
        <f t="shared" si="28"/>
        <v>34813.390627742796</v>
      </c>
      <c r="F121" s="17">
        <f t="shared" si="33"/>
        <v>1.215335374518125</v>
      </c>
      <c r="G121" s="16">
        <f t="shared" si="38"/>
        <v>788.0350090286144</v>
      </c>
      <c r="H121" s="23">
        <f t="shared" si="31"/>
        <v>35930.97882330123</v>
      </c>
      <c r="I121" s="23">
        <f t="shared" si="29"/>
        <v>38726.56607496605</v>
      </c>
      <c r="J121" s="17">
        <f t="shared" si="30"/>
        <v>0.9278121575186091</v>
      </c>
      <c r="K121" s="30">
        <v>41423</v>
      </c>
      <c r="L121" s="2">
        <f t="shared" si="34"/>
        <v>78240.9239601148</v>
      </c>
      <c r="M121" s="2">
        <f t="shared" si="35"/>
        <v>73539.95670270885</v>
      </c>
      <c r="N121" s="17">
        <f t="shared" si="36"/>
        <v>1.0639239872877542</v>
      </c>
    </row>
    <row r="122" spans="1:14" ht="12.75">
      <c r="A122" s="15">
        <v>41424</v>
      </c>
      <c r="B122" s="8">
        <v>10</v>
      </c>
      <c r="C122" s="16">
        <f t="shared" si="32"/>
        <v>607.7100239047088</v>
      </c>
      <c r="D122" s="23">
        <f t="shared" si="37"/>
        <v>42475.49434848221</v>
      </c>
      <c r="E122" s="23">
        <f t="shared" si="28"/>
        <v>34374.1626539794</v>
      </c>
      <c r="F122" s="17">
        <f t="shared" si="33"/>
        <v>1.235680844826774</v>
      </c>
      <c r="G122" s="16">
        <f t="shared" si="38"/>
        <v>607.7100239047088</v>
      </c>
      <c r="H122" s="23">
        <f t="shared" si="31"/>
        <v>36096.52803496986</v>
      </c>
      <c r="I122" s="23">
        <f t="shared" si="29"/>
        <v>38189.50871502208</v>
      </c>
      <c r="J122" s="17">
        <f t="shared" si="30"/>
        <v>0.9451948781098372</v>
      </c>
      <c r="K122" s="30">
        <v>41424</v>
      </c>
      <c r="L122" s="2">
        <f t="shared" si="34"/>
        <v>78572.02238345207</v>
      </c>
      <c r="M122" s="2">
        <f t="shared" si="35"/>
        <v>72563.67136900147</v>
      </c>
      <c r="N122" s="17">
        <f t="shared" si="36"/>
        <v>1.0828010890449145</v>
      </c>
    </row>
    <row r="123" spans="1:14" ht="12.75">
      <c r="A123" s="15">
        <v>41425</v>
      </c>
      <c r="B123" s="8">
        <v>20</v>
      </c>
      <c r="C123" s="16">
        <f t="shared" si="32"/>
        <v>1632.015765260648</v>
      </c>
      <c r="D123" s="23">
        <f t="shared" si="37"/>
        <v>43584.5328308794</v>
      </c>
      <c r="E123" s="23">
        <f t="shared" si="28"/>
        <v>34024.711438421786</v>
      </c>
      <c r="F123" s="17">
        <f t="shared" si="33"/>
        <v>1.2809670086330949</v>
      </c>
      <c r="G123" s="16">
        <f t="shared" si="38"/>
        <v>1632.015765260648</v>
      </c>
      <c r="H123" s="23">
        <f t="shared" si="31"/>
        <v>37205.56651736705</v>
      </c>
      <c r="I123" s="23">
        <f t="shared" si="29"/>
        <v>37744.6738479384</v>
      </c>
      <c r="J123" s="17">
        <f t="shared" si="30"/>
        <v>0.9857169959199211</v>
      </c>
      <c r="K123" s="30">
        <v>41425</v>
      </c>
      <c r="L123" s="2">
        <f t="shared" si="34"/>
        <v>80790.09934824644</v>
      </c>
      <c r="M123" s="2">
        <f t="shared" si="35"/>
        <v>71769.3852863602</v>
      </c>
      <c r="N123" s="17">
        <f t="shared" si="36"/>
        <v>1.1256902790220866</v>
      </c>
    </row>
    <row r="124" spans="1:14" ht="12.75">
      <c r="A124" s="18">
        <v>41426</v>
      </c>
      <c r="B124" s="19">
        <v>18</v>
      </c>
      <c r="C124" s="20">
        <f t="shared" si="32"/>
        <v>1404.4645257327115</v>
      </c>
      <c r="D124" s="31">
        <f t="shared" si="37"/>
        <v>44200.962347583496</v>
      </c>
      <c r="E124" s="31">
        <f t="shared" si="28"/>
        <v>33942.42778626414</v>
      </c>
      <c r="F124" s="21">
        <f t="shared" si="33"/>
        <v>1.3022333766434584</v>
      </c>
      <c r="G124" s="20">
        <f t="shared" si="38"/>
        <v>1404.4645257327115</v>
      </c>
      <c r="H124" s="31">
        <f t="shared" si="31"/>
        <v>37821.99603407115</v>
      </c>
      <c r="I124" s="31">
        <f t="shared" si="29"/>
        <v>37569.39113554284</v>
      </c>
      <c r="J124" s="21">
        <f t="shared" si="30"/>
        <v>1.0067236889098616</v>
      </c>
      <c r="K124" s="32">
        <v>41426</v>
      </c>
      <c r="L124" s="33">
        <f t="shared" si="34"/>
        <v>82022.95838165464</v>
      </c>
      <c r="M124" s="33">
        <f t="shared" si="35"/>
        <v>71511.81892180699</v>
      </c>
      <c r="N124" s="17">
        <f t="shared" si="36"/>
        <v>1.1469846469901823</v>
      </c>
    </row>
    <row r="125" spans="1:14" ht="12.75">
      <c r="A125" s="15">
        <v>41427</v>
      </c>
      <c r="B125" s="8">
        <v>17</v>
      </c>
      <c r="C125" s="16">
        <f t="shared" si="32"/>
        <v>1294.5898647870788</v>
      </c>
      <c r="D125" s="23">
        <f t="shared" si="37"/>
        <v>44308.12171432949</v>
      </c>
      <c r="E125" s="23">
        <f aca="true" t="shared" si="39" ref="E125:E156">(E124+C104)*0.975</f>
        <v>34251.61182719759</v>
      </c>
      <c r="F125" s="17">
        <f t="shared" si="33"/>
        <v>1.2936069093001488</v>
      </c>
      <c r="G125" s="16">
        <f t="shared" si="38"/>
        <v>1294.5898647870788</v>
      </c>
      <c r="H125" s="23">
        <f t="shared" si="31"/>
        <v>37929.155400817144</v>
      </c>
      <c r="I125" s="23">
        <f aca="true" t="shared" si="40" ref="I125:I156">(I124+G104)*0.975</f>
        <v>37787.90109274432</v>
      </c>
      <c r="J125" s="17">
        <f t="shared" si="30"/>
        <v>1.0037380829309925</v>
      </c>
      <c r="K125" s="30">
        <v>41427</v>
      </c>
      <c r="L125" s="2">
        <f t="shared" si="34"/>
        <v>82237.27711514663</v>
      </c>
      <c r="M125" s="2">
        <f t="shared" si="35"/>
        <v>72039.51291994192</v>
      </c>
      <c r="N125" s="17">
        <f t="shared" si="36"/>
        <v>1.141557928168359</v>
      </c>
    </row>
    <row r="126" spans="1:14" ht="12.75">
      <c r="A126" s="15">
        <v>41428</v>
      </c>
      <c r="B126" s="8">
        <v>12</v>
      </c>
      <c r="C126" s="16">
        <f t="shared" si="32"/>
        <v>788.0350090286144</v>
      </c>
      <c r="D126" s="23">
        <f t="shared" si="37"/>
        <v>43801.56685857103</v>
      </c>
      <c r="E126" s="23">
        <f t="shared" si="39"/>
        <v>34657.54664968505</v>
      </c>
      <c r="F126" s="17">
        <f t="shared" si="33"/>
        <v>1.2638392238583072</v>
      </c>
      <c r="G126" s="16">
        <f t="shared" si="38"/>
        <v>788.0350090286144</v>
      </c>
      <c r="H126" s="23">
        <f t="shared" si="31"/>
        <v>37422.60054505868</v>
      </c>
      <c r="I126" s="23">
        <f t="shared" si="40"/>
        <v>38105.42868359311</v>
      </c>
      <c r="J126" s="17">
        <f t="shared" si="30"/>
        <v>0.9820805548678047</v>
      </c>
      <c r="K126" s="30">
        <v>41428</v>
      </c>
      <c r="L126" s="2">
        <f t="shared" si="34"/>
        <v>81224.16740362972</v>
      </c>
      <c r="M126" s="2">
        <f t="shared" si="35"/>
        <v>72762.97533327815</v>
      </c>
      <c r="N126" s="17">
        <f t="shared" si="36"/>
        <v>1.116284305741987</v>
      </c>
    </row>
    <row r="127" spans="1:14" ht="12.75">
      <c r="A127" s="15">
        <v>41429</v>
      </c>
      <c r="B127" s="8">
        <v>17</v>
      </c>
      <c r="C127" s="16">
        <f t="shared" si="32"/>
        <v>1294.5898647870788</v>
      </c>
      <c r="D127" s="23">
        <f t="shared" si="37"/>
        <v>43691.692197625394</v>
      </c>
      <c r="E127" s="23">
        <f t="shared" si="39"/>
        <v>35160.46089603232</v>
      </c>
      <c r="F127" s="17">
        <f t="shared" si="33"/>
        <v>1.242637072557709</v>
      </c>
      <c r="G127" s="16">
        <f t="shared" si="38"/>
        <v>1294.5898647870788</v>
      </c>
      <c r="H127" s="23">
        <f t="shared" si="31"/>
        <v>37312.725884113046</v>
      </c>
      <c r="I127" s="23">
        <f t="shared" si="40"/>
        <v>38522.14587909268</v>
      </c>
      <c r="J127" s="17">
        <f aca="true" t="shared" si="41" ref="J127:J158">H127/I127</f>
        <v>0.9686045528518694</v>
      </c>
      <c r="K127" s="30">
        <v>41429</v>
      </c>
      <c r="L127" s="2">
        <f t="shared" si="34"/>
        <v>81004.41808173843</v>
      </c>
      <c r="M127" s="2">
        <f t="shared" si="35"/>
        <v>73682.606775125</v>
      </c>
      <c r="N127" s="17">
        <f t="shared" si="36"/>
        <v>1.0993696019599195</v>
      </c>
    </row>
    <row r="128" spans="1:14" ht="12.75">
      <c r="A128" s="15">
        <v>41430</v>
      </c>
      <c r="B128" s="8">
        <v>15</v>
      </c>
      <c r="C128" s="16">
        <f t="shared" si="32"/>
        <v>1083.0828081590341</v>
      </c>
      <c r="D128" s="23">
        <f t="shared" si="37"/>
        <v>43142.75924052378</v>
      </c>
      <c r="E128" s="23">
        <f t="shared" si="39"/>
        <v>35872.664744760645</v>
      </c>
      <c r="F128" s="17">
        <f t="shared" si="33"/>
        <v>1.2026639099016185</v>
      </c>
      <c r="G128" s="16">
        <f t="shared" si="38"/>
        <v>1083.0828081590341</v>
      </c>
      <c r="H128" s="23">
        <f aca="true" t="shared" si="42" ref="H128:H159">G128+H127-G107</f>
        <v>36763.79292701143</v>
      </c>
      <c r="I128" s="23">
        <f t="shared" si="40"/>
        <v>39150.307603244495</v>
      </c>
      <c r="J128" s="17">
        <f t="shared" si="41"/>
        <v>0.939042249669699</v>
      </c>
      <c r="K128" s="30">
        <v>41430</v>
      </c>
      <c r="L128" s="2">
        <f t="shared" si="34"/>
        <v>79906.5521675352</v>
      </c>
      <c r="M128" s="2">
        <f t="shared" si="35"/>
        <v>75022.97234800513</v>
      </c>
      <c r="N128" s="17">
        <f t="shared" si="36"/>
        <v>1.0650944592927734</v>
      </c>
    </row>
    <row r="129" spans="1:14" ht="12.75">
      <c r="A129" s="15">
        <v>41431</v>
      </c>
      <c r="B129" s="8">
        <v>17</v>
      </c>
      <c r="C129" s="16">
        <f aca="true" t="shared" si="43" ref="C129:C148">22.8295*$B129^1.4252</f>
        <v>1294.5898647870788</v>
      </c>
      <c r="D129" s="23">
        <f t="shared" si="37"/>
        <v>42687.811270686936</v>
      </c>
      <c r="E129" s="23">
        <f t="shared" si="39"/>
        <v>36681.64751489995</v>
      </c>
      <c r="F129" s="17">
        <f t="shared" si="33"/>
        <v>1.1637375680399116</v>
      </c>
      <c r="G129" s="16">
        <f t="shared" si="38"/>
        <v>1294.5898647870788</v>
      </c>
      <c r="H129" s="23">
        <f t="shared" si="42"/>
        <v>36308.84495717459</v>
      </c>
      <c r="I129" s="23">
        <f t="shared" si="40"/>
        <v>39877.349301921706</v>
      </c>
      <c r="J129" s="17">
        <f t="shared" si="41"/>
        <v>0.9105130003067894</v>
      </c>
      <c r="K129" s="30">
        <v>41431</v>
      </c>
      <c r="L129" s="2">
        <f t="shared" si="34"/>
        <v>78996.65622786153</v>
      </c>
      <c r="M129" s="2">
        <f t="shared" si="35"/>
        <v>76558.99681682166</v>
      </c>
      <c r="N129" s="17">
        <f t="shared" si="36"/>
        <v>1.0318402736764214</v>
      </c>
    </row>
    <row r="130" spans="1:14" ht="12.75">
      <c r="A130" s="15">
        <v>41432</v>
      </c>
      <c r="B130" s="8">
        <v>17</v>
      </c>
      <c r="C130" s="16">
        <f t="shared" si="43"/>
        <v>1294.5898647870788</v>
      </c>
      <c r="D130" s="23">
        <f t="shared" si="37"/>
        <v>42112.93671283558</v>
      </c>
      <c r="E130" s="23">
        <f t="shared" si="39"/>
        <v>37587.33413909993</v>
      </c>
      <c r="F130" s="17">
        <f t="shared" si="33"/>
        <v>1.1204023290661609</v>
      </c>
      <c r="G130" s="16">
        <f t="shared" si="38"/>
        <v>1294.5898647870788</v>
      </c>
      <c r="H130" s="23">
        <f t="shared" si="42"/>
        <v>35733.97039932323</v>
      </c>
      <c r="I130" s="23">
        <f t="shared" si="40"/>
        <v>40703.143381446134</v>
      </c>
      <c r="J130" s="17">
        <f t="shared" si="41"/>
        <v>0.8779167265890324</v>
      </c>
      <c r="K130" s="30">
        <v>41432</v>
      </c>
      <c r="L130" s="2">
        <f t="shared" si="34"/>
        <v>77846.9071121588</v>
      </c>
      <c r="M130" s="2">
        <f t="shared" si="35"/>
        <v>78290.47752054606</v>
      </c>
      <c r="N130" s="17">
        <f t="shared" si="36"/>
        <v>0.9943342993626415</v>
      </c>
    </row>
    <row r="131" spans="1:14" ht="12.75">
      <c r="A131" s="15">
        <v>41433</v>
      </c>
      <c r="B131" s="8">
        <v>17</v>
      </c>
      <c r="C131" s="16">
        <f t="shared" si="43"/>
        <v>1294.5898647870788</v>
      </c>
      <c r="D131" s="23">
        <f t="shared" si="37"/>
        <v>42003.062051889945</v>
      </c>
      <c r="E131" s="23">
        <f t="shared" si="39"/>
        <v>38017.003698211825</v>
      </c>
      <c r="F131" s="17">
        <f t="shared" si="33"/>
        <v>1.1048493559703025</v>
      </c>
      <c r="G131" s="16">
        <f t="shared" si="38"/>
        <v>1294.5898647870788</v>
      </c>
      <c r="H131" s="23">
        <f t="shared" si="42"/>
        <v>35624.0957383776</v>
      </c>
      <c r="I131" s="23">
        <f t="shared" si="40"/>
        <v>41054.91770949938</v>
      </c>
      <c r="J131" s="17">
        <f t="shared" si="41"/>
        <v>0.8677181133439421</v>
      </c>
      <c r="K131" s="30">
        <v>41433</v>
      </c>
      <c r="L131" s="2">
        <f t="shared" si="34"/>
        <v>77627.15779026755</v>
      </c>
      <c r="M131" s="2">
        <f t="shared" si="35"/>
        <v>79071.9214077112</v>
      </c>
      <c r="N131" s="17">
        <f t="shared" si="36"/>
        <v>0.981728487284454</v>
      </c>
    </row>
    <row r="132" spans="1:14" ht="12.75">
      <c r="A132" s="15">
        <v>41434</v>
      </c>
      <c r="B132" s="8">
        <v>17</v>
      </c>
      <c r="C132" s="16">
        <f t="shared" si="43"/>
        <v>1294.5898647870788</v>
      </c>
      <c r="D132" s="23">
        <f t="shared" si="37"/>
        <v>42003.062051889945</v>
      </c>
      <c r="E132" s="23">
        <f t="shared" si="39"/>
        <v>38328.80372392393</v>
      </c>
      <c r="F132" s="17">
        <f aca="true" t="shared" si="44" ref="F132:F163">D132/E132</f>
        <v>1.0958615446083602</v>
      </c>
      <c r="G132" s="16">
        <f t="shared" si="38"/>
        <v>1294.5898647870788</v>
      </c>
      <c r="H132" s="23">
        <f t="shared" si="42"/>
        <v>35624.0957383776</v>
      </c>
      <c r="I132" s="23">
        <f t="shared" si="40"/>
        <v>41290.769884929294</v>
      </c>
      <c r="J132" s="17">
        <f t="shared" si="41"/>
        <v>0.8627617222361365</v>
      </c>
      <c r="K132" s="30">
        <v>41434</v>
      </c>
      <c r="L132" s="2">
        <f aca="true" t="shared" si="45" ref="L132:L168">D132+H132</f>
        <v>77627.15779026755</v>
      </c>
      <c r="M132" s="2">
        <f aca="true" t="shared" si="46" ref="M132:M168">E132+I132</f>
        <v>79619.57360885321</v>
      </c>
      <c r="N132" s="17">
        <f aca="true" t="shared" si="47" ref="N132:N163">L132/M132</f>
        <v>0.974975803960295</v>
      </c>
    </row>
    <row r="133" spans="1:14" ht="12.75">
      <c r="A133" s="15">
        <v>41435</v>
      </c>
      <c r="B133" s="8">
        <v>17</v>
      </c>
      <c r="C133" s="16">
        <f t="shared" si="43"/>
        <v>1294.5898647870788</v>
      </c>
      <c r="D133" s="23">
        <f t="shared" si="37"/>
        <v>41665.63615141637</v>
      </c>
      <c r="E133" s="23">
        <f t="shared" si="39"/>
        <v>38961.79900195496</v>
      </c>
      <c r="F133" s="17">
        <f t="shared" si="44"/>
        <v>1.0693971330565548</v>
      </c>
      <c r="G133" s="16">
        <f t="shared" si="38"/>
        <v>1294.5898647870788</v>
      </c>
      <c r="H133" s="23">
        <f t="shared" si="42"/>
        <v>35286.669837904024</v>
      </c>
      <c r="I133" s="23">
        <f t="shared" si="40"/>
        <v>41849.7160089352</v>
      </c>
      <c r="J133" s="17">
        <f t="shared" si="41"/>
        <v>0.8431758492786446</v>
      </c>
      <c r="K133" s="30">
        <v>41435</v>
      </c>
      <c r="L133" s="2">
        <f t="shared" si="45"/>
        <v>76952.30598932039</v>
      </c>
      <c r="M133" s="2">
        <f t="shared" si="46"/>
        <v>80811.51501089016</v>
      </c>
      <c r="N133" s="17">
        <f t="shared" si="47"/>
        <v>0.9522443178914577</v>
      </c>
    </row>
    <row r="134" spans="1:14" ht="12.75">
      <c r="A134" s="15">
        <v>41436</v>
      </c>
      <c r="B134" s="8">
        <v>17</v>
      </c>
      <c r="C134" s="16">
        <f t="shared" si="43"/>
        <v>1294.5898647870788</v>
      </c>
      <c r="D134" s="23">
        <f t="shared" si="37"/>
        <v>41328.2102509428</v>
      </c>
      <c r="E134" s="23">
        <f t="shared" si="39"/>
        <v>39578.969398035224</v>
      </c>
      <c r="F134" s="17">
        <f t="shared" si="44"/>
        <v>1.0441962203541968</v>
      </c>
      <c r="G134" s="16">
        <f t="shared" si="38"/>
        <v>1294.5898647870788</v>
      </c>
      <c r="H134" s="23">
        <f t="shared" si="42"/>
        <v>34949.24393743045</v>
      </c>
      <c r="I134" s="23">
        <f t="shared" si="40"/>
        <v>42394.68847984095</v>
      </c>
      <c r="J134" s="17">
        <f t="shared" si="41"/>
        <v>0.8243778923873712</v>
      </c>
      <c r="K134" s="30">
        <v>41436</v>
      </c>
      <c r="L134" s="2">
        <f t="shared" si="45"/>
        <v>76277.45418837326</v>
      </c>
      <c r="M134" s="2">
        <f t="shared" si="46"/>
        <v>81973.65787787618</v>
      </c>
      <c r="N134" s="17">
        <f t="shared" si="47"/>
        <v>0.9305117785766119</v>
      </c>
    </row>
    <row r="135" spans="1:14" ht="12.75">
      <c r="A135" s="15">
        <v>41437</v>
      </c>
      <c r="B135" s="8">
        <v>17</v>
      </c>
      <c r="C135" s="16">
        <f t="shared" si="43"/>
        <v>1294.5898647870788</v>
      </c>
      <c r="D135" s="23">
        <f t="shared" si="37"/>
        <v>40990.78435046923</v>
      </c>
      <c r="E135" s="23">
        <f t="shared" si="39"/>
        <v>40180.710534213475</v>
      </c>
      <c r="F135" s="17">
        <f t="shared" si="44"/>
        <v>1.0201607638462735</v>
      </c>
      <c r="G135" s="16">
        <f aca="true" t="shared" si="48" ref="G135:G168">22.8295*$B135^1.4252</f>
        <v>1294.5898647870788</v>
      </c>
      <c r="H135" s="23">
        <f t="shared" si="42"/>
        <v>34611.81803695688</v>
      </c>
      <c r="I135" s="23">
        <f t="shared" si="40"/>
        <v>42926.03663897406</v>
      </c>
      <c r="J135" s="17">
        <f t="shared" si="41"/>
        <v>0.8063129221096456</v>
      </c>
      <c r="K135" s="30">
        <v>41437</v>
      </c>
      <c r="L135" s="2">
        <f t="shared" si="45"/>
        <v>75602.6023874261</v>
      </c>
      <c r="M135" s="2">
        <f t="shared" si="46"/>
        <v>83106.74717318753</v>
      </c>
      <c r="N135" s="17">
        <f t="shared" si="47"/>
        <v>0.9097047467142059</v>
      </c>
    </row>
    <row r="136" spans="1:14" ht="12.75">
      <c r="A136" s="15">
        <v>41438</v>
      </c>
      <c r="B136" s="8">
        <v>17</v>
      </c>
      <c r="C136" s="16">
        <f t="shared" si="43"/>
        <v>1294.5898647870788</v>
      </c>
      <c r="D136" s="23">
        <f t="shared" si="37"/>
        <v>40653.358449995656</v>
      </c>
      <c r="E136" s="23">
        <f t="shared" si="39"/>
        <v>40767.40814198727</v>
      </c>
      <c r="F136" s="17">
        <f t="shared" si="44"/>
        <v>0.9972024296566907</v>
      </c>
      <c r="G136" s="16">
        <f t="shared" si="48"/>
        <v>1294.5898647870788</v>
      </c>
      <c r="H136" s="23">
        <f t="shared" si="42"/>
        <v>34274.39213648331</v>
      </c>
      <c r="I136" s="23">
        <f t="shared" si="40"/>
        <v>43444.10109412884</v>
      </c>
      <c r="J136" s="17">
        <f t="shared" si="41"/>
        <v>0.7889308622641809</v>
      </c>
      <c r="K136" s="30">
        <v>41438</v>
      </c>
      <c r="L136" s="2">
        <f t="shared" si="45"/>
        <v>74927.75058647897</v>
      </c>
      <c r="M136" s="2">
        <f t="shared" si="46"/>
        <v>84211.50923611611</v>
      </c>
      <c r="N136" s="17">
        <f t="shared" si="47"/>
        <v>0.8897566528156275</v>
      </c>
    </row>
    <row r="137" spans="1:14" ht="12.75">
      <c r="A137" s="15">
        <v>41439</v>
      </c>
      <c r="B137" s="8">
        <v>17</v>
      </c>
      <c r="C137" s="36">
        <f t="shared" si="43"/>
        <v>1294.5898647870788</v>
      </c>
      <c r="D137" s="23">
        <f>C137+D136-C116+14000</f>
        <v>53704.89033163908</v>
      </c>
      <c r="E137" s="23">
        <f t="shared" si="39"/>
        <v>41935.204472002646</v>
      </c>
      <c r="F137" s="17">
        <f t="shared" si="44"/>
        <v>1.2806636096765491</v>
      </c>
      <c r="G137" s="16">
        <f t="shared" si="48"/>
        <v>1294.5898647870788</v>
      </c>
      <c r="H137" s="23">
        <f t="shared" si="42"/>
        <v>33325.92401812673</v>
      </c>
      <c r="I137" s="23">
        <f t="shared" si="40"/>
        <v>44544.98010034068</v>
      </c>
      <c r="J137" s="17">
        <f t="shared" si="41"/>
        <v>0.7481409564682205</v>
      </c>
      <c r="K137" s="30">
        <v>41439</v>
      </c>
      <c r="L137" s="2">
        <f t="shared" si="45"/>
        <v>87030.8143497658</v>
      </c>
      <c r="M137" s="2">
        <f t="shared" si="46"/>
        <v>86480.18457234334</v>
      </c>
      <c r="N137" s="17">
        <f t="shared" si="47"/>
        <v>1.0063671207473182</v>
      </c>
    </row>
    <row r="138" spans="1:14" ht="12.75">
      <c r="A138" s="15">
        <v>41440</v>
      </c>
      <c r="B138" s="8">
        <v>17</v>
      </c>
      <c r="C138" s="16">
        <f t="shared" si="43"/>
        <v>1294.5898647870788</v>
      </c>
      <c r="D138" s="23">
        <f aca="true" t="shared" si="49" ref="D138:D148">C138+D137-C117</f>
        <v>52496.392666757805</v>
      </c>
      <c r="E138" s="23">
        <f t="shared" si="39"/>
        <v>43327.334701629225</v>
      </c>
      <c r="F138" s="17">
        <f t="shared" si="44"/>
        <v>1.211622940304791</v>
      </c>
      <c r="G138" s="16">
        <f t="shared" si="48"/>
        <v>1294.5898647870788</v>
      </c>
      <c r="H138" s="23">
        <f t="shared" si="42"/>
        <v>32117.426353245457</v>
      </c>
      <c r="I138" s="34">
        <f t="shared" si="40"/>
        <v>45871.86593925881</v>
      </c>
      <c r="J138" s="17">
        <f t="shared" si="41"/>
        <v>0.7001552192311888</v>
      </c>
      <c r="K138" s="30">
        <v>41440</v>
      </c>
      <c r="L138" s="2">
        <f t="shared" si="45"/>
        <v>84613.81902000325</v>
      </c>
      <c r="M138" s="2">
        <f t="shared" si="46"/>
        <v>89199.20064088804</v>
      </c>
      <c r="N138" s="17">
        <f t="shared" si="47"/>
        <v>0.9485939157757105</v>
      </c>
    </row>
    <row r="139" spans="1:14" ht="12.75">
      <c r="A139" s="15">
        <v>41441</v>
      </c>
      <c r="B139" s="8">
        <v>17</v>
      </c>
      <c r="C139" s="16">
        <f t="shared" si="43"/>
        <v>1294.5898647870788</v>
      </c>
      <c r="D139" s="23">
        <f t="shared" si="49"/>
        <v>53002.94752251627</v>
      </c>
      <c r="E139" s="23">
        <f t="shared" si="39"/>
        <v>43012.48546789139</v>
      </c>
      <c r="F139" s="17">
        <f t="shared" si="44"/>
        <v>1.2322688853236046</v>
      </c>
      <c r="G139" s="16">
        <f t="shared" si="48"/>
        <v>1294.5898647870788</v>
      </c>
      <c r="H139" s="23">
        <f t="shared" si="42"/>
        <v>32623.98120900392</v>
      </c>
      <c r="I139" s="23">
        <f t="shared" si="40"/>
        <v>45493.40342458024</v>
      </c>
      <c r="J139" s="17">
        <f t="shared" si="41"/>
        <v>0.7171145430587211</v>
      </c>
      <c r="K139" s="30">
        <v>41441</v>
      </c>
      <c r="L139" s="2">
        <f t="shared" si="45"/>
        <v>85626.9287315202</v>
      </c>
      <c r="M139" s="2">
        <f t="shared" si="46"/>
        <v>88505.88889247163</v>
      </c>
      <c r="N139" s="17">
        <f t="shared" si="47"/>
        <v>0.9674715411937259</v>
      </c>
    </row>
    <row r="140" spans="1:14" ht="12.75">
      <c r="A140" s="15">
        <v>41442</v>
      </c>
      <c r="B140" s="8">
        <v>17</v>
      </c>
      <c r="C140" s="16">
        <f t="shared" si="43"/>
        <v>1294.5898647870788</v>
      </c>
      <c r="D140" s="23">
        <f t="shared" si="49"/>
        <v>53689.82736339864</v>
      </c>
      <c r="E140" s="23">
        <f t="shared" si="39"/>
        <v>42529.69060450119</v>
      </c>
      <c r="F140" s="17">
        <f t="shared" si="44"/>
        <v>1.2624081341827653</v>
      </c>
      <c r="G140" s="16">
        <f t="shared" si="48"/>
        <v>1294.5898647870788</v>
      </c>
      <c r="H140" s="23">
        <f t="shared" si="42"/>
        <v>33310.86104988629</v>
      </c>
      <c r="I140" s="23">
        <f t="shared" si="40"/>
        <v>44948.58561227282</v>
      </c>
      <c r="J140" s="17">
        <f t="shared" si="41"/>
        <v>0.7410880808848198</v>
      </c>
      <c r="K140" s="30">
        <v>41442</v>
      </c>
      <c r="L140" s="2">
        <f t="shared" si="45"/>
        <v>87000.68841328492</v>
      </c>
      <c r="M140" s="2">
        <f t="shared" si="46"/>
        <v>87478.27621677401</v>
      </c>
      <c r="N140" s="17">
        <f t="shared" si="47"/>
        <v>0.9945404982340346</v>
      </c>
    </row>
    <row r="141" spans="1:14" ht="12.75">
      <c r="A141" s="15">
        <v>41443</v>
      </c>
      <c r="B141" s="8">
        <v>17</v>
      </c>
      <c r="C141" s="16">
        <f t="shared" si="43"/>
        <v>1294.5898647870788</v>
      </c>
      <c r="D141" s="23">
        <f t="shared" si="49"/>
        <v>54101.157426432845</v>
      </c>
      <c r="E141" s="23">
        <f t="shared" si="39"/>
        <v>42327.62664609771</v>
      </c>
      <c r="F141" s="17">
        <f t="shared" si="44"/>
        <v>1.2781523962771146</v>
      </c>
      <c r="G141" s="16">
        <f t="shared" si="48"/>
        <v>1294.5898647870788</v>
      </c>
      <c r="H141" s="23">
        <f t="shared" si="42"/>
        <v>33722.1911129205</v>
      </c>
      <c r="I141" s="23">
        <f t="shared" si="40"/>
        <v>44686.049278675055</v>
      </c>
      <c r="J141" s="17">
        <f t="shared" si="41"/>
        <v>0.75464695709883</v>
      </c>
      <c r="K141" s="30">
        <v>41443</v>
      </c>
      <c r="L141" s="2">
        <f t="shared" si="45"/>
        <v>87823.34853935335</v>
      </c>
      <c r="M141" s="2">
        <f t="shared" si="46"/>
        <v>87013.67592477278</v>
      </c>
      <c r="N141" s="17">
        <f t="shared" si="47"/>
        <v>1.0093051190628997</v>
      </c>
    </row>
    <row r="142" spans="1:14" ht="12.75">
      <c r="A142" s="15">
        <v>41444</v>
      </c>
      <c r="B142" s="8">
        <v>17</v>
      </c>
      <c r="C142" s="16">
        <f t="shared" si="43"/>
        <v>1294.5898647870788</v>
      </c>
      <c r="D142" s="23">
        <f t="shared" si="49"/>
        <v>54607.71228219131</v>
      </c>
      <c r="E142" s="23">
        <f t="shared" si="39"/>
        <v>42037.77011374817</v>
      </c>
      <c r="F142" s="17">
        <f t="shared" si="44"/>
        <v>1.2990154362239166</v>
      </c>
      <c r="G142" s="16">
        <f t="shared" si="48"/>
        <v>1294.5898647870788</v>
      </c>
      <c r="H142" s="23">
        <f t="shared" si="42"/>
        <v>34228.74596867896</v>
      </c>
      <c r="I142" s="23">
        <f t="shared" si="40"/>
        <v>44337.23218051108</v>
      </c>
      <c r="J142" s="17">
        <f t="shared" si="41"/>
        <v>0.7720090832310589</v>
      </c>
      <c r="K142" s="30">
        <v>41444</v>
      </c>
      <c r="L142" s="2">
        <f t="shared" si="45"/>
        <v>88836.45825087026</v>
      </c>
      <c r="M142" s="2">
        <f t="shared" si="46"/>
        <v>86375.00229425925</v>
      </c>
      <c r="N142" s="17">
        <f t="shared" si="47"/>
        <v>1.0284973185670712</v>
      </c>
    </row>
    <row r="143" spans="1:14" ht="12.75">
      <c r="A143" s="15">
        <v>41445</v>
      </c>
      <c r="B143" s="8">
        <v>17</v>
      </c>
      <c r="C143" s="16">
        <f t="shared" si="43"/>
        <v>1294.5898647870788</v>
      </c>
      <c r="D143" s="23">
        <f t="shared" si="49"/>
        <v>55294.59212307368</v>
      </c>
      <c r="E143" s="23">
        <f t="shared" si="39"/>
        <v>41579.34313421156</v>
      </c>
      <c r="F143" s="17">
        <f t="shared" si="44"/>
        <v>1.3298572790000904</v>
      </c>
      <c r="G143" s="16">
        <f t="shared" si="48"/>
        <v>1294.5898647870788</v>
      </c>
      <c r="H143" s="23">
        <f t="shared" si="42"/>
        <v>34915.62580956133</v>
      </c>
      <c r="I143" s="23">
        <f t="shared" si="40"/>
        <v>43821.31864930539</v>
      </c>
      <c r="J143" s="17">
        <f t="shared" si="41"/>
        <v>0.7967725957537971</v>
      </c>
      <c r="K143" s="30">
        <v>41445</v>
      </c>
      <c r="L143" s="2">
        <f t="shared" si="45"/>
        <v>90210.21793263502</v>
      </c>
      <c r="M143" s="2">
        <f t="shared" si="46"/>
        <v>85400.66178351695</v>
      </c>
      <c r="N143" s="17">
        <f t="shared" si="47"/>
        <v>1.0563175512774112</v>
      </c>
    </row>
    <row r="144" spans="1:14" ht="12.75">
      <c r="A144" s="15">
        <v>41446</v>
      </c>
      <c r="B144" s="8">
        <v>17</v>
      </c>
      <c r="C144" s="16">
        <f t="shared" si="43"/>
        <v>1294.5898647870788</v>
      </c>
      <c r="D144" s="23">
        <f t="shared" si="49"/>
        <v>54957.166222600106</v>
      </c>
      <c r="E144" s="23">
        <f t="shared" si="39"/>
        <v>42131.074926985406</v>
      </c>
      <c r="F144" s="17">
        <f t="shared" si="44"/>
        <v>1.3044330418305907</v>
      </c>
      <c r="G144" s="16">
        <f t="shared" si="48"/>
        <v>1294.5898647870788</v>
      </c>
      <c r="H144" s="23">
        <f t="shared" si="42"/>
        <v>34578.19990908776</v>
      </c>
      <c r="I144" s="23">
        <f t="shared" si="40"/>
        <v>44317.001054201886</v>
      </c>
      <c r="J144" s="17">
        <f t="shared" si="41"/>
        <v>0.7802468372532001</v>
      </c>
      <c r="K144" s="30">
        <v>41446</v>
      </c>
      <c r="L144" s="2">
        <f t="shared" si="45"/>
        <v>89535.36613168786</v>
      </c>
      <c r="M144" s="2">
        <f t="shared" si="46"/>
        <v>86448.07598118728</v>
      </c>
      <c r="N144" s="17">
        <f t="shared" si="47"/>
        <v>1.035712653121076</v>
      </c>
    </row>
    <row r="145" spans="1:14" ht="12.75">
      <c r="A145" s="15">
        <v>41447</v>
      </c>
      <c r="B145" s="8">
        <v>17</v>
      </c>
      <c r="C145" s="16">
        <f t="shared" si="43"/>
        <v>1294.5898647870788</v>
      </c>
      <c r="D145" s="23">
        <f t="shared" si="49"/>
        <v>54847.29156165447</v>
      </c>
      <c r="E145" s="23">
        <f t="shared" si="39"/>
        <v>42447.150966400164</v>
      </c>
      <c r="F145" s="17">
        <f t="shared" si="44"/>
        <v>1.292131281203534</v>
      </c>
      <c r="G145" s="16">
        <f t="shared" si="48"/>
        <v>1294.5898647870788</v>
      </c>
      <c r="H145" s="23">
        <f t="shared" si="42"/>
        <v>34468.32524814212</v>
      </c>
      <c r="I145" s="23">
        <f t="shared" si="40"/>
        <v>44578.428940436235</v>
      </c>
      <c r="J145" s="17">
        <f t="shared" si="41"/>
        <v>0.773206370601288</v>
      </c>
      <c r="K145" s="30">
        <v>41447</v>
      </c>
      <c r="L145" s="2">
        <f t="shared" si="45"/>
        <v>89315.6168097966</v>
      </c>
      <c r="M145" s="2">
        <f t="shared" si="46"/>
        <v>87025.5799068364</v>
      </c>
      <c r="N145" s="17">
        <f t="shared" si="47"/>
        <v>1.026314526204959</v>
      </c>
    </row>
    <row r="146" spans="1:14" ht="12.75">
      <c r="A146" s="15">
        <v>41448</v>
      </c>
      <c r="B146" s="8">
        <v>17</v>
      </c>
      <c r="C146" s="16">
        <f t="shared" si="43"/>
        <v>1294.5898647870788</v>
      </c>
      <c r="D146" s="23">
        <f t="shared" si="49"/>
        <v>54847.29156165447</v>
      </c>
      <c r="E146" s="23">
        <f t="shared" si="39"/>
        <v>42648.19731040756</v>
      </c>
      <c r="F146" s="17">
        <f t="shared" si="44"/>
        <v>1.2860400912718046</v>
      </c>
      <c r="G146" s="16">
        <f t="shared" si="48"/>
        <v>1294.5898647870788</v>
      </c>
      <c r="H146" s="23">
        <f t="shared" si="42"/>
        <v>34468.32524814212</v>
      </c>
      <c r="I146" s="23">
        <f t="shared" si="40"/>
        <v>44726.19333509273</v>
      </c>
      <c r="J146" s="17">
        <f t="shared" si="41"/>
        <v>0.7706518860190555</v>
      </c>
      <c r="K146" s="30">
        <v>41448</v>
      </c>
      <c r="L146" s="2">
        <f t="shared" si="45"/>
        <v>89315.6168097966</v>
      </c>
      <c r="M146" s="2">
        <f t="shared" si="46"/>
        <v>87374.39064550029</v>
      </c>
      <c r="N146" s="17">
        <f t="shared" si="47"/>
        <v>1.0222173356512705</v>
      </c>
    </row>
    <row r="147" spans="1:14" ht="12.75">
      <c r="A147" s="15">
        <v>41449</v>
      </c>
      <c r="B147" s="8">
        <v>17</v>
      </c>
      <c r="C147" s="16">
        <f t="shared" si="43"/>
        <v>1294.5898647870788</v>
      </c>
      <c r="D147" s="23">
        <f t="shared" si="49"/>
        <v>55353.84641741293</v>
      </c>
      <c r="E147" s="23">
        <f t="shared" si="39"/>
        <v>42350.32651145027</v>
      </c>
      <c r="F147" s="17">
        <f t="shared" si="44"/>
        <v>1.3070465088963812</v>
      </c>
      <c r="G147" s="16">
        <f t="shared" si="48"/>
        <v>1294.5898647870788</v>
      </c>
      <c r="H147" s="23">
        <f t="shared" si="42"/>
        <v>34974.880103900585</v>
      </c>
      <c r="I147" s="23">
        <f t="shared" si="40"/>
        <v>44376.37263551831</v>
      </c>
      <c r="J147" s="17">
        <f t="shared" si="41"/>
        <v>0.7881419328966766</v>
      </c>
      <c r="K147" s="30">
        <v>41449</v>
      </c>
      <c r="L147" s="2">
        <f t="shared" si="45"/>
        <v>90328.72652131351</v>
      </c>
      <c r="M147" s="2">
        <f t="shared" si="46"/>
        <v>86726.69914696857</v>
      </c>
      <c r="N147" s="17">
        <f t="shared" si="47"/>
        <v>1.0415330850796118</v>
      </c>
    </row>
    <row r="148" spans="1:14" ht="12.75">
      <c r="A148" s="15">
        <v>41450</v>
      </c>
      <c r="B148" s="8">
        <v>17</v>
      </c>
      <c r="C148" s="16">
        <f t="shared" si="43"/>
        <v>1294.5898647870788</v>
      </c>
      <c r="D148" s="23">
        <f t="shared" si="49"/>
        <v>55353.84641741293</v>
      </c>
      <c r="E148" s="23">
        <f t="shared" si="39"/>
        <v>42553.79346683141</v>
      </c>
      <c r="F148" s="17">
        <f t="shared" si="44"/>
        <v>1.3007969891229212</v>
      </c>
      <c r="G148" s="16">
        <f t="shared" si="48"/>
        <v>1294.5898647870788</v>
      </c>
      <c r="H148" s="23">
        <f t="shared" si="42"/>
        <v>34974.880103900585</v>
      </c>
      <c r="I148" s="23">
        <f t="shared" si="40"/>
        <v>44529.188437797755</v>
      </c>
      <c r="J148" s="17">
        <f t="shared" si="41"/>
        <v>0.7854371779705022</v>
      </c>
      <c r="K148" s="30">
        <v>41450</v>
      </c>
      <c r="L148" s="2">
        <f t="shared" si="45"/>
        <v>90328.72652131351</v>
      </c>
      <c r="M148" s="2">
        <f t="shared" si="46"/>
        <v>87082.98190462917</v>
      </c>
      <c r="N148" s="17">
        <f t="shared" si="47"/>
        <v>1.0372718589292107</v>
      </c>
    </row>
    <row r="149" spans="1:14" ht="12.75">
      <c r="A149" s="15">
        <v>41451</v>
      </c>
      <c r="B149" s="8">
        <v>17</v>
      </c>
      <c r="C149" s="16"/>
      <c r="E149" s="23">
        <f t="shared" si="39"/>
        <v>42545.95436811569</v>
      </c>
      <c r="F149" s="17">
        <f t="shared" si="44"/>
        <v>0</v>
      </c>
      <c r="G149" s="16">
        <f t="shared" si="48"/>
        <v>1294.5898647870788</v>
      </c>
      <c r="I149" s="23">
        <f t="shared" si="40"/>
        <v>44471.96446480787</v>
      </c>
      <c r="J149" s="17">
        <f t="shared" si="41"/>
        <v>0</v>
      </c>
      <c r="K149" s="30">
        <v>41451</v>
      </c>
      <c r="L149" s="2">
        <f t="shared" si="45"/>
        <v>0</v>
      </c>
      <c r="M149" s="2">
        <f t="shared" si="46"/>
        <v>87017.91883292355</v>
      </c>
      <c r="N149" s="17">
        <f t="shared" si="47"/>
        <v>0</v>
      </c>
    </row>
    <row r="150" spans="1:14" ht="12.75">
      <c r="A150" s="15">
        <v>41452</v>
      </c>
      <c r="B150" s="8">
        <v>17</v>
      </c>
      <c r="C150" s="16"/>
      <c r="E150" s="23">
        <f t="shared" si="39"/>
        <v>42744.530627080196</v>
      </c>
      <c r="F150" s="17">
        <f t="shared" si="44"/>
        <v>0</v>
      </c>
      <c r="G150" s="16">
        <f t="shared" si="48"/>
        <v>1294.5898647870788</v>
      </c>
      <c r="I150" s="23">
        <f t="shared" si="40"/>
        <v>44622.39047135507</v>
      </c>
      <c r="J150" s="17">
        <f t="shared" si="41"/>
        <v>0</v>
      </c>
      <c r="K150" s="30">
        <v>41452</v>
      </c>
      <c r="L150" s="2">
        <f t="shared" si="45"/>
        <v>0</v>
      </c>
      <c r="M150" s="2">
        <f t="shared" si="46"/>
        <v>87366.92109843527</v>
      </c>
      <c r="N150" s="17">
        <f t="shared" si="47"/>
        <v>0</v>
      </c>
    </row>
    <row r="151" spans="1:14" ht="12.75">
      <c r="A151" s="15">
        <v>41453</v>
      </c>
      <c r="B151" s="8">
        <v>17</v>
      </c>
      <c r="C151" s="16"/>
      <c r="E151" s="23">
        <f t="shared" si="39"/>
        <v>42938.14247957059</v>
      </c>
      <c r="F151" s="17">
        <f t="shared" si="44"/>
        <v>0</v>
      </c>
      <c r="G151" s="16">
        <f t="shared" si="48"/>
        <v>1294.5898647870788</v>
      </c>
      <c r="I151" s="23">
        <f t="shared" si="40"/>
        <v>44769.05582773859</v>
      </c>
      <c r="J151" s="17">
        <f t="shared" si="41"/>
        <v>0</v>
      </c>
      <c r="K151" s="30">
        <v>41453</v>
      </c>
      <c r="L151" s="2">
        <f t="shared" si="45"/>
        <v>0</v>
      </c>
      <c r="M151" s="2">
        <f t="shared" si="46"/>
        <v>87707.19830730918</v>
      </c>
      <c r="N151" s="17">
        <f t="shared" si="47"/>
        <v>0</v>
      </c>
    </row>
    <row r="152" spans="1:14" ht="12.75">
      <c r="A152" s="15">
        <v>41454</v>
      </c>
      <c r="B152" s="8">
        <v>17</v>
      </c>
      <c r="C152" s="16"/>
      <c r="E152" s="23">
        <f t="shared" si="39"/>
        <v>43126.91403574873</v>
      </c>
      <c r="F152" s="17">
        <f t="shared" si="44"/>
        <v>0</v>
      </c>
      <c r="G152" s="16">
        <f t="shared" si="48"/>
        <v>1294.5898647870788</v>
      </c>
      <c r="I152" s="23">
        <f t="shared" si="40"/>
        <v>44912.05455021253</v>
      </c>
      <c r="J152" s="17">
        <f t="shared" si="41"/>
        <v>0</v>
      </c>
      <c r="K152" s="30">
        <v>41454</v>
      </c>
      <c r="L152" s="2">
        <f t="shared" si="45"/>
        <v>0</v>
      </c>
      <c r="M152" s="2">
        <f t="shared" si="46"/>
        <v>88038.96858596127</v>
      </c>
      <c r="N152" s="17">
        <f t="shared" si="47"/>
        <v>0</v>
      </c>
    </row>
    <row r="153" spans="1:14" ht="12.75">
      <c r="A153" s="15">
        <v>41455</v>
      </c>
      <c r="B153" s="8">
        <v>17</v>
      </c>
      <c r="C153" s="16"/>
      <c r="E153" s="23">
        <f t="shared" si="39"/>
        <v>43310.96630302241</v>
      </c>
      <c r="F153" s="17">
        <f t="shared" si="44"/>
        <v>0</v>
      </c>
      <c r="G153" s="16">
        <f t="shared" si="48"/>
        <v>1294.5898647870788</v>
      </c>
      <c r="I153" s="23">
        <f t="shared" si="40"/>
        <v>45051.478304624616</v>
      </c>
      <c r="J153" s="17">
        <f t="shared" si="41"/>
        <v>0</v>
      </c>
      <c r="K153" s="30">
        <v>41455</v>
      </c>
      <c r="L153" s="2">
        <f t="shared" si="45"/>
        <v>0</v>
      </c>
      <c r="M153" s="2">
        <f t="shared" si="46"/>
        <v>88362.44460764702</v>
      </c>
      <c r="N153" s="17">
        <f t="shared" si="47"/>
        <v>0</v>
      </c>
    </row>
    <row r="154" spans="1:14" ht="12.75">
      <c r="A154" s="18">
        <v>41456</v>
      </c>
      <c r="B154" s="19">
        <v>18</v>
      </c>
      <c r="C154" s="20"/>
      <c r="D154" s="31"/>
      <c r="E154" s="31">
        <f t="shared" si="39"/>
        <v>43490.417263614254</v>
      </c>
      <c r="F154" s="21">
        <f t="shared" si="44"/>
        <v>0</v>
      </c>
      <c r="G154" s="20">
        <f t="shared" si="48"/>
        <v>1404.4645257327115</v>
      </c>
      <c r="H154" s="31">
        <f aca="true" t="shared" si="50" ref="H154:H168">G154+H153-G133</f>
        <v>109.87466094563274</v>
      </c>
      <c r="I154" s="31">
        <f t="shared" si="40"/>
        <v>45187.4164651764</v>
      </c>
      <c r="J154" s="21">
        <f t="shared" si="41"/>
        <v>0.002431532261427414</v>
      </c>
      <c r="K154" s="32">
        <v>41456</v>
      </c>
      <c r="L154" s="33">
        <f t="shared" si="45"/>
        <v>109.87466094563274</v>
      </c>
      <c r="M154" s="33">
        <f t="shared" si="46"/>
        <v>88677.83372879066</v>
      </c>
      <c r="N154" s="17">
        <f t="shared" si="47"/>
        <v>0.001239031856390062</v>
      </c>
    </row>
    <row r="155" spans="1:14" ht="12.75">
      <c r="A155" s="15">
        <v>41457</v>
      </c>
      <c r="B155" s="8">
        <v>18</v>
      </c>
      <c r="C155" s="16"/>
      <c r="E155" s="23">
        <f t="shared" si="39"/>
        <v>43665.381950191295</v>
      </c>
      <c r="F155" s="17">
        <f t="shared" si="44"/>
        <v>0</v>
      </c>
      <c r="G155" s="16">
        <f t="shared" si="48"/>
        <v>1404.4645257327115</v>
      </c>
      <c r="H155" s="23">
        <f t="shared" si="50"/>
        <v>219.74932189126548</v>
      </c>
      <c r="I155" s="23">
        <f t="shared" si="40"/>
        <v>45319.95617171439</v>
      </c>
      <c r="J155" s="17">
        <f t="shared" si="41"/>
        <v>0.004848842330267255</v>
      </c>
      <c r="K155" s="30">
        <v>41457</v>
      </c>
      <c r="L155" s="2">
        <f t="shared" si="45"/>
        <v>219.74932189126548</v>
      </c>
      <c r="M155" s="2">
        <f t="shared" si="46"/>
        <v>88985.33812190569</v>
      </c>
      <c r="N155" s="17">
        <f t="shared" si="47"/>
        <v>0.002469500330382735</v>
      </c>
    </row>
    <row r="156" spans="1:14" ht="12.75">
      <c r="A156" s="15">
        <v>41458</v>
      </c>
      <c r="B156" s="8">
        <v>18</v>
      </c>
      <c r="C156" s="16"/>
      <c r="E156" s="23">
        <f t="shared" si="39"/>
        <v>43835.972519603914</v>
      </c>
      <c r="F156" s="17">
        <f t="shared" si="44"/>
        <v>0</v>
      </c>
      <c r="G156" s="16">
        <f t="shared" si="48"/>
        <v>1404.4645257327115</v>
      </c>
      <c r="H156" s="23">
        <f t="shared" si="50"/>
        <v>329.6239828368982</v>
      </c>
      <c r="I156" s="23">
        <f t="shared" si="40"/>
        <v>45449.18238558893</v>
      </c>
      <c r="J156" s="17">
        <f t="shared" si="41"/>
        <v>0.007252583336711811</v>
      </c>
      <c r="K156" s="30">
        <v>41458</v>
      </c>
      <c r="L156" s="2">
        <f t="shared" si="45"/>
        <v>329.6239828368982</v>
      </c>
      <c r="M156" s="2">
        <f t="shared" si="46"/>
        <v>89285.15490519285</v>
      </c>
      <c r="N156" s="17">
        <f t="shared" si="47"/>
        <v>0.003691811737202096</v>
      </c>
    </row>
    <row r="157" spans="1:14" ht="12.75">
      <c r="A157" s="15">
        <v>41459</v>
      </c>
      <c r="B157" s="8">
        <v>18</v>
      </c>
      <c r="C157" s="16"/>
      <c r="E157" s="23">
        <f>(E156+C136)*0.975</f>
        <v>44002.298324781215</v>
      </c>
      <c r="F157" s="17">
        <f t="shared" si="44"/>
        <v>0</v>
      </c>
      <c r="G157" s="16">
        <f t="shared" si="48"/>
        <v>1404.4645257327115</v>
      </c>
      <c r="H157" s="23">
        <f t="shared" si="50"/>
        <v>439.49864378253096</v>
      </c>
      <c r="I157" s="23">
        <f>(I156+G136)*0.975</f>
        <v>45575.17794411661</v>
      </c>
      <c r="J157" s="17">
        <f t="shared" si="41"/>
        <v>0.009643377461332913</v>
      </c>
      <c r="K157" s="30">
        <v>41459</v>
      </c>
      <c r="L157" s="2">
        <f t="shared" si="45"/>
        <v>439.49864378253096</v>
      </c>
      <c r="M157" s="2">
        <f t="shared" si="46"/>
        <v>89577.47626889782</v>
      </c>
      <c r="N157" s="17">
        <f t="shared" si="47"/>
        <v>0.004906352155571157</v>
      </c>
    </row>
    <row r="158" spans="1:14" ht="12.75">
      <c r="A158" s="15">
        <v>41460</v>
      </c>
      <c r="B158" s="8">
        <v>18</v>
      </c>
      <c r="C158" s="16"/>
      <c r="E158" s="23">
        <f>(E157+C137)*0.975</f>
        <v>44164.46598482908</v>
      </c>
      <c r="F158" s="17">
        <f t="shared" si="44"/>
        <v>0</v>
      </c>
      <c r="G158" s="16">
        <f t="shared" si="48"/>
        <v>1404.4645257327115</v>
      </c>
      <c r="H158" s="23">
        <f t="shared" si="50"/>
        <v>549.3733047281637</v>
      </c>
      <c r="I158" s="23">
        <f>(I157+G137)*0.975</f>
        <v>45698.02361368109</v>
      </c>
      <c r="J158" s="17">
        <f t="shared" si="41"/>
        <v>0.012021817603588706</v>
      </c>
      <c r="K158" s="30">
        <v>41460</v>
      </c>
      <c r="L158" s="2">
        <f t="shared" si="45"/>
        <v>549.3733047281637</v>
      </c>
      <c r="M158" s="2">
        <f t="shared" si="46"/>
        <v>89862.48959851018</v>
      </c>
      <c r="N158" s="17">
        <f t="shared" si="47"/>
        <v>0.006113488588872478</v>
      </c>
    </row>
    <row r="159" spans="1:14" ht="12.75">
      <c r="A159" s="15">
        <v>41461</v>
      </c>
      <c r="B159" s="8">
        <v>18</v>
      </c>
      <c r="C159" s="16"/>
      <c r="E159" s="23">
        <f>(E158+C138)*0.975</f>
        <v>44322.57945337576</v>
      </c>
      <c r="F159" s="17">
        <f t="shared" si="44"/>
        <v>0</v>
      </c>
      <c r="G159" s="16">
        <f t="shared" si="48"/>
        <v>1404.4645257327115</v>
      </c>
      <c r="H159" s="23">
        <f t="shared" si="50"/>
        <v>659.2479656737964</v>
      </c>
      <c r="I159" s="23">
        <f>(I158+G138)*0.975</f>
        <v>45817.798141506464</v>
      </c>
      <c r="J159" s="17">
        <f>H159/I159</f>
        <v>0.014388468944704306</v>
      </c>
      <c r="K159" s="30">
        <v>41461</v>
      </c>
      <c r="L159" s="2">
        <f t="shared" si="45"/>
        <v>659.2479656737964</v>
      </c>
      <c r="M159" s="2">
        <f t="shared" si="46"/>
        <v>90140.37759488221</v>
      </c>
      <c r="N159" s="17">
        <f t="shared" si="47"/>
        <v>0.007313570047783179</v>
      </c>
    </row>
    <row r="160" spans="1:14" ht="12.75">
      <c r="A160" s="15">
        <v>41462</v>
      </c>
      <c r="B160" s="8">
        <v>18</v>
      </c>
      <c r="C160" s="16"/>
      <c r="E160" s="23">
        <f>(E159+C139)*0.975</f>
        <v>44476.74008520877</v>
      </c>
      <c r="F160" s="17">
        <f t="shared" si="44"/>
        <v>0</v>
      </c>
      <c r="G160" s="16">
        <f t="shared" si="48"/>
        <v>1404.4645257327115</v>
      </c>
      <c r="H160" s="23">
        <f t="shared" si="50"/>
        <v>769.1226266194292</v>
      </c>
      <c r="I160" s="23">
        <f>(I159+G139)*0.975</f>
        <v>45934.5783061362</v>
      </c>
      <c r="J160" s="17">
        <f>H160/I160</f>
        <v>0.01674387041268833</v>
      </c>
      <c r="K160" s="30">
        <v>41462</v>
      </c>
      <c r="L160" s="2">
        <f t="shared" si="45"/>
        <v>769.1226266194292</v>
      </c>
      <c r="M160" s="2">
        <f t="shared" si="46"/>
        <v>90411.31839134498</v>
      </c>
      <c r="N160" s="17">
        <f t="shared" si="47"/>
        <v>0.008506928560540234</v>
      </c>
    </row>
    <row r="161" spans="1:14" ht="12.75">
      <c r="A161" s="15">
        <v>41463</v>
      </c>
      <c r="B161" s="8">
        <v>18</v>
      </c>
      <c r="C161" s="16"/>
      <c r="E161" s="23">
        <f>(E160+C140)*0.975</f>
        <v>44627.04670124595</v>
      </c>
      <c r="F161" s="17">
        <f t="shared" si="44"/>
        <v>0</v>
      </c>
      <c r="G161" s="16">
        <f t="shared" si="48"/>
        <v>1404.4645257327115</v>
      </c>
      <c r="H161" s="23">
        <f t="shared" si="50"/>
        <v>878.9972875650622</v>
      </c>
      <c r="I161" s="23">
        <f>(I160+G140)*0.975</f>
        <v>46048.438966650196</v>
      </c>
      <c r="J161" s="17">
        <f>H161/I161</f>
        <v>0.019088536056600335</v>
      </c>
      <c r="K161" s="30">
        <v>41463</v>
      </c>
      <c r="L161" s="2">
        <f t="shared" si="45"/>
        <v>878.9972875650622</v>
      </c>
      <c r="M161" s="2">
        <f t="shared" si="46"/>
        <v>90675.48566789614</v>
      </c>
      <c r="N161" s="17">
        <f t="shared" si="47"/>
        <v>0.009693880116445553</v>
      </c>
    </row>
    <row r="162" spans="1:14" ht="12.75">
      <c r="A162" s="15">
        <v>41464</v>
      </c>
      <c r="B162" s="8">
        <v>18</v>
      </c>
      <c r="C162" s="16"/>
      <c r="E162" s="23">
        <f>(E161+C141)*0.975</f>
        <v>44773.5956518822</v>
      </c>
      <c r="F162" s="17">
        <f t="shared" si="44"/>
        <v>0</v>
      </c>
      <c r="G162" s="16">
        <f t="shared" si="48"/>
        <v>1404.4645257327115</v>
      </c>
      <c r="H162" s="23">
        <f t="shared" si="50"/>
        <v>988.8719485106951</v>
      </c>
      <c r="I162" s="23">
        <f>(I161+G141)*0.975</f>
        <v>46159.45311065134</v>
      </c>
      <c r="J162" s="17">
        <f>H162/I162</f>
        <v>0.021422956336597323</v>
      </c>
      <c r="K162" s="30">
        <v>41464</v>
      </c>
      <c r="L162" s="2">
        <f t="shared" si="45"/>
        <v>988.8719485106951</v>
      </c>
      <c r="M162" s="2">
        <f t="shared" si="46"/>
        <v>90933.04876253354</v>
      </c>
      <c r="N162" s="17">
        <f t="shared" si="47"/>
        <v>0.010874725547727733</v>
      </c>
    </row>
    <row r="163" spans="1:14" ht="12.75">
      <c r="A163" s="15">
        <v>41465</v>
      </c>
      <c r="B163" s="8">
        <v>18</v>
      </c>
      <c r="C163" s="16"/>
      <c r="E163" s="23">
        <f>(E162+C142)*0.975</f>
        <v>44916.48087875255</v>
      </c>
      <c r="F163" s="17">
        <f t="shared" si="44"/>
        <v>0</v>
      </c>
      <c r="G163" s="16">
        <f t="shared" si="48"/>
        <v>1404.4645257327115</v>
      </c>
      <c r="H163" s="23">
        <f t="shared" si="50"/>
        <v>1098.746609456328</v>
      </c>
      <c r="I163" s="23">
        <f>(I162+G142)*0.975</f>
        <v>46267.69190105246</v>
      </c>
      <c r="J163" s="17">
        <f>H163/I163</f>
        <v>0.02374759933575452</v>
      </c>
      <c r="K163" s="30">
        <v>41465</v>
      </c>
      <c r="L163" s="2">
        <f t="shared" si="45"/>
        <v>1098.746609456328</v>
      </c>
      <c r="M163" s="2">
        <f t="shared" si="46"/>
        <v>91184.172779805</v>
      </c>
      <c r="N163" s="17">
        <f t="shared" si="47"/>
        <v>0.012049751354433222</v>
      </c>
    </row>
    <row r="164" spans="1:14" ht="12.75">
      <c r="A164" s="15">
        <v>41466</v>
      </c>
      <c r="B164" s="8">
        <v>18</v>
      </c>
      <c r="C164" s="16"/>
      <c r="E164" s="23">
        <f>(E163+C143)*0.975</f>
        <v>45055.793974951135</v>
      </c>
      <c r="F164" s="17">
        <f>D164/E164</f>
        <v>0</v>
      </c>
      <c r="G164" s="16">
        <f t="shared" si="48"/>
        <v>1404.4645257327115</v>
      </c>
      <c r="H164" s="23">
        <f t="shared" si="50"/>
        <v>1208.621270401961</v>
      </c>
      <c r="I164" s="23">
        <f>(I163+G143)*0.975</f>
        <v>46373.22472169355</v>
      </c>
      <c r="J164" s="17">
        <f>H164/I164</f>
        <v>0.026062911899171076</v>
      </c>
      <c r="K164" s="30">
        <v>41466</v>
      </c>
      <c r="L164" s="2">
        <f t="shared" si="45"/>
        <v>1208.621270401961</v>
      </c>
      <c r="M164" s="2">
        <f t="shared" si="46"/>
        <v>91429.01869664469</v>
      </c>
      <c r="N164" s="17">
        <f>L164/M164</f>
        <v>0.013219230476617985</v>
      </c>
    </row>
    <row r="165" spans="1:14" ht="12.75">
      <c r="A165" s="15">
        <v>41467</v>
      </c>
      <c r="B165" s="8">
        <v>18</v>
      </c>
      <c r="C165" s="16"/>
      <c r="E165" s="23">
        <f>(E164+C144)*0.975</f>
        <v>45191.62424374476</v>
      </c>
      <c r="F165" s="17">
        <f>D165/E165</f>
        <v>0</v>
      </c>
      <c r="G165" s="16">
        <f t="shared" si="48"/>
        <v>1404.4645257327115</v>
      </c>
      <c r="H165" s="23">
        <f t="shared" si="50"/>
        <v>1318.495931347594</v>
      </c>
      <c r="I165" s="23">
        <f>(I164+G144)*0.975</f>
        <v>46476.11922181861</v>
      </c>
      <c r="J165" s="17">
        <f>H165/I165</f>
        <v>0.028369320705430474</v>
      </c>
      <c r="K165" s="30">
        <v>41467</v>
      </c>
      <c r="L165" s="2">
        <f t="shared" si="45"/>
        <v>1318.495931347594</v>
      </c>
      <c r="M165" s="2">
        <f t="shared" si="46"/>
        <v>91667.74346556337</v>
      </c>
      <c r="N165" s="17">
        <f>L165/M165</f>
        <v>0.014383423017747901</v>
      </c>
    </row>
    <row r="166" spans="1:14" ht="12.75">
      <c r="A166" s="15">
        <v>41468</v>
      </c>
      <c r="B166" s="8">
        <v>18</v>
      </c>
      <c r="C166" s="16"/>
      <c r="E166" s="23">
        <f>(E165+C145)*0.975</f>
        <v>45324.058755818536</v>
      </c>
      <c r="F166" s="17">
        <f>D166/E166</f>
        <v>0</v>
      </c>
      <c r="G166" s="16">
        <f t="shared" si="48"/>
        <v>1404.4645257327115</v>
      </c>
      <c r="H166" s="23">
        <f t="shared" si="50"/>
        <v>1428.370592293227</v>
      </c>
      <c r="I166" s="23">
        <f>(I165+G145)*0.975</f>
        <v>46576.44135944055</v>
      </c>
      <c r="J166" s="17">
        <f>H166/I166</f>
        <v>0.030667233275083854</v>
      </c>
      <c r="K166" s="30">
        <v>41468</v>
      </c>
      <c r="L166" s="2">
        <f t="shared" si="45"/>
        <v>1428.370592293227</v>
      </c>
      <c r="M166" s="2">
        <f t="shared" si="46"/>
        <v>91900.50011525908</v>
      </c>
      <c r="N166" s="17">
        <f>L166/M166</f>
        <v>0.015542576922887295</v>
      </c>
    </row>
    <row r="167" spans="1:14" ht="12.75">
      <c r="A167" s="15">
        <v>41469</v>
      </c>
      <c r="B167" s="8">
        <v>18</v>
      </c>
      <c r="C167" s="16"/>
      <c r="E167" s="23">
        <f>(E166+C146)*0.975</f>
        <v>45453.182405090476</v>
      </c>
      <c r="F167" s="17">
        <f>D167/E167</f>
        <v>0</v>
      </c>
      <c r="G167" s="16">
        <f t="shared" si="48"/>
        <v>1404.4645257327115</v>
      </c>
      <c r="H167" s="23">
        <f t="shared" si="50"/>
        <v>1538.24525323886</v>
      </c>
      <c r="I167" s="23">
        <f>(I166+G146)*0.975</f>
        <v>46674.255443621936</v>
      </c>
      <c r="J167" s="17">
        <f>H167/I167</f>
        <v>0.03295703892045828</v>
      </c>
      <c r="K167" s="30">
        <v>41469</v>
      </c>
      <c r="L167" s="2">
        <f t="shared" si="45"/>
        <v>1538.24525323886</v>
      </c>
      <c r="M167" s="2">
        <f t="shared" si="46"/>
        <v>92127.4378487124</v>
      </c>
      <c r="N167" s="17">
        <f>L167/M167</f>
        <v>0.01669692861495723</v>
      </c>
    </row>
    <row r="168" spans="1:14" ht="12.75">
      <c r="A168" s="15">
        <v>41470</v>
      </c>
      <c r="B168" s="8">
        <v>18</v>
      </c>
      <c r="C168" s="16"/>
      <c r="E168" s="23">
        <f>(E167+C147)*0.975</f>
        <v>45579.077963130614</v>
      </c>
      <c r="F168" s="17">
        <f>D168/E168</f>
        <v>0</v>
      </c>
      <c r="G168" s="16">
        <f t="shared" si="48"/>
        <v>1404.4645257327115</v>
      </c>
      <c r="H168" s="23">
        <f t="shared" si="50"/>
        <v>1648.119914184493</v>
      </c>
      <c r="I168" s="23">
        <f>(I167+G147)*0.975</f>
        <v>46769.62417569879</v>
      </c>
      <c r="J168" s="17">
        <f>H168/I168</f>
        <v>0.035239109640757944</v>
      </c>
      <c r="K168" s="30">
        <v>41470</v>
      </c>
      <c r="L168" s="2">
        <f t="shared" si="45"/>
        <v>1648.119914184493</v>
      </c>
      <c r="M168" s="2">
        <f t="shared" si="46"/>
        <v>92348.7021388294</v>
      </c>
      <c r="N168" s="17">
        <f>L168/M168</f>
        <v>0.017846703592074808</v>
      </c>
    </row>
  </sheetData>
  <sheetProtection selectLockedCells="1" selectUnlockedCells="1"/>
  <mergeCells count="3">
    <mergeCell ref="C1:F1"/>
    <mergeCell ref="G1:J1"/>
    <mergeCell ref="K1:N1"/>
  </mergeCells>
  <conditionalFormatting sqref="L1 L169:L65536">
    <cfRule type="cellIs" priority="1" dxfId="0" operator="greaterThan" stopIfTrue="1">
      <formula>18000</formula>
    </cfRule>
  </conditionalFormatting>
  <conditionalFormatting sqref="L2:L3">
    <cfRule type="cellIs" priority="2" dxfId="0" operator="greaterThan" stopIfTrue="1">
      <formula>18000</formula>
    </cfRule>
  </conditionalFormatting>
  <conditionalFormatting sqref="L4:L31 L33:L62 L64:L92 L94:L123 L125:L153 L155:L168">
    <cfRule type="cellIs" priority="3" dxfId="0" operator="greaterThan" stopIfTrue="1">
      <formula>18000</formula>
    </cfRule>
  </conditionalFormatting>
  <conditionalFormatting sqref="L63 L154">
    <cfRule type="cellIs" priority="4" dxfId="0" operator="greaterThan" stopIfTrue="1">
      <formula>18000</formula>
    </cfRule>
  </conditionalFormatting>
  <conditionalFormatting sqref="L93">
    <cfRule type="cellIs" priority="5" dxfId="0" operator="greaterThan" stopIfTrue="1">
      <formula>18000</formula>
    </cfRule>
  </conditionalFormatting>
  <conditionalFormatting sqref="L124">
    <cfRule type="cellIs" priority="6" dxfId="0" operator="greaterThan" stopIfTrue="1">
      <formula>18000</formula>
    </cfRule>
  </conditionalFormatting>
  <conditionalFormatting sqref="M1 M169:M65536">
    <cfRule type="cellIs" priority="7" dxfId="1" operator="between" stopIfTrue="1">
      <formula>40000</formula>
      <formula>60000</formula>
    </cfRule>
    <cfRule type="cellIs" priority="8" dxfId="2" operator="greaterThan" stopIfTrue="1">
      <formula>60000</formula>
    </cfRule>
  </conditionalFormatting>
  <conditionalFormatting sqref="M2:M3">
    <cfRule type="cellIs" priority="9" dxfId="1" operator="between" stopIfTrue="1">
      <formula>40000</formula>
      <formula>60000</formula>
    </cfRule>
    <cfRule type="cellIs" priority="10" dxfId="2" operator="greaterThan" stopIfTrue="1">
      <formula>60000</formula>
    </cfRule>
  </conditionalFormatting>
  <conditionalFormatting sqref="M4:M31 M33:M62 M64:M92 M94:M123 M125:M153 M155:M168">
    <cfRule type="cellIs" priority="11" dxfId="1" operator="between" stopIfTrue="1">
      <formula>40000</formula>
      <formula>60000</formula>
    </cfRule>
    <cfRule type="cellIs" priority="12" dxfId="2" operator="greaterThan" stopIfTrue="1">
      <formula>60000</formula>
    </cfRule>
  </conditionalFormatting>
  <conditionalFormatting sqref="M63 M154">
    <cfRule type="cellIs" priority="13" dxfId="1" operator="between" stopIfTrue="1">
      <formula>40000</formula>
      <formula>60000</formula>
    </cfRule>
    <cfRule type="cellIs" priority="14" dxfId="2" operator="greaterThan" stopIfTrue="1">
      <formula>60000</formula>
    </cfRule>
  </conditionalFormatting>
  <conditionalFormatting sqref="M93">
    <cfRule type="cellIs" priority="15" dxfId="1" operator="between" stopIfTrue="1">
      <formula>40000</formula>
      <formula>60000</formula>
    </cfRule>
    <cfRule type="cellIs" priority="16" dxfId="2" operator="greaterThan" stopIfTrue="1">
      <formula>60000</formula>
    </cfRule>
  </conditionalFormatting>
  <conditionalFormatting sqref="M124">
    <cfRule type="cellIs" priority="17" dxfId="1" operator="between" stopIfTrue="1">
      <formula>40000</formula>
      <formula>60000</formula>
    </cfRule>
    <cfRule type="cellIs" priority="18" dxfId="2" operator="greaterThan" stopIfTrue="1">
      <formula>60000</formula>
    </cfRule>
  </conditionalFormatting>
  <conditionalFormatting sqref="N1">
    <cfRule type="cellIs" priority="19" dxfId="3" operator="greaterThanOrEqual" stopIfTrue="1">
      <formula>0.9</formula>
    </cfRule>
  </conditionalFormatting>
  <conditionalFormatting sqref="D1 H1">
    <cfRule type="cellIs" priority="20" dxfId="0" operator="greaterThan" stopIfTrue="1">
      <formula>18000</formula>
    </cfRule>
  </conditionalFormatting>
  <conditionalFormatting sqref="D2 H2">
    <cfRule type="cellIs" priority="21" dxfId="0" operator="greaterThan" stopIfTrue="1">
      <formula>18000</formula>
    </cfRule>
  </conditionalFormatting>
  <conditionalFormatting sqref="D4">
    <cfRule type="cellIs" priority="22" dxfId="0" operator="greaterThan" stopIfTrue="1">
      <formula>18000</formula>
    </cfRule>
  </conditionalFormatting>
  <conditionalFormatting sqref="D5:D31 D33:D62 D64:D92 D94:D123 D125:D148 H64:H92 H94:H123 H125:H148 H155:H168">
    <cfRule type="cellIs" priority="23" dxfId="0" operator="greaterThan" stopIfTrue="1">
      <formula>18000</formula>
    </cfRule>
  </conditionalFormatting>
  <conditionalFormatting sqref="D32 D93 H93 L32">
    <cfRule type="cellIs" priority="24" dxfId="0" operator="greaterThan" stopIfTrue="1">
      <formula>18000</formula>
    </cfRule>
  </conditionalFormatting>
  <conditionalFormatting sqref="D63 H63">
    <cfRule type="cellIs" priority="25" dxfId="0" operator="greaterThan" stopIfTrue="1">
      <formula>18000</formula>
    </cfRule>
  </conditionalFormatting>
  <conditionalFormatting sqref="D124 H124 H154">
    <cfRule type="cellIs" priority="26" dxfId="0" operator="greaterThan" stopIfTrue="1">
      <formula>18000</formula>
    </cfRule>
  </conditionalFormatting>
  <conditionalFormatting sqref="D149:D153 D155:D168 H149:H153">
    <cfRule type="cellIs" priority="27" dxfId="0" operator="greaterThan" stopIfTrue="1">
      <formula>18000</formula>
    </cfRule>
  </conditionalFormatting>
  <conditionalFormatting sqref="D154">
    <cfRule type="cellIs" priority="28" dxfId="0" operator="greaterThan" stopIfTrue="1">
      <formula>18000</formula>
    </cfRule>
  </conditionalFormatting>
  <conditionalFormatting sqref="D169:D65536 H169:H65536">
    <cfRule type="cellIs" priority="29" dxfId="0" operator="greaterThan" stopIfTrue="1">
      <formula>18000</formula>
    </cfRule>
  </conditionalFormatting>
  <conditionalFormatting sqref="E1">
    <cfRule type="cellIs" priority="30" dxfId="1" operator="between" stopIfTrue="1">
      <formula>40000</formula>
      <formula>60000</formula>
    </cfRule>
    <cfRule type="cellIs" priority="31" dxfId="2" operator="greaterThanOrEqual" stopIfTrue="1">
      <formula>60000</formula>
    </cfRule>
  </conditionalFormatting>
  <conditionalFormatting sqref="E2">
    <cfRule type="cellIs" priority="32" dxfId="1" operator="between" stopIfTrue="1">
      <formula>40000</formula>
      <formula>60000</formula>
    </cfRule>
    <cfRule type="cellIs" priority="33" dxfId="2" operator="greaterThanOrEqual" stopIfTrue="1">
      <formula>60000</formula>
    </cfRule>
  </conditionalFormatting>
  <conditionalFormatting sqref="E3">
    <cfRule type="cellIs" priority="34" dxfId="1" operator="between" stopIfTrue="1">
      <formula>40000</formula>
      <formula>60000</formula>
    </cfRule>
    <cfRule type="cellIs" priority="35" dxfId="2" operator="greaterThanOrEqual" stopIfTrue="1">
      <formula>60000</formula>
    </cfRule>
  </conditionalFormatting>
  <conditionalFormatting sqref="E4">
    <cfRule type="cellIs" priority="36" dxfId="1" operator="between" stopIfTrue="1">
      <formula>40000</formula>
      <formula>60000</formula>
    </cfRule>
    <cfRule type="cellIs" priority="37" dxfId="2" operator="greaterThanOrEqual" stopIfTrue="1">
      <formula>60000</formula>
    </cfRule>
  </conditionalFormatting>
  <conditionalFormatting sqref="E5:E31 E33:E62 E64:E77 E79:E82 E84:E91 E94:E100 E103:E123 E125:E153 E155:E168">
    <cfRule type="cellIs" priority="38" dxfId="1" operator="between" stopIfTrue="1">
      <formula>40000</formula>
      <formula>60000</formula>
    </cfRule>
    <cfRule type="cellIs" priority="39" dxfId="2" operator="greaterThanOrEqual" stopIfTrue="1">
      <formula>60000</formula>
    </cfRule>
  </conditionalFormatting>
  <conditionalFormatting sqref="E32 E93 M32">
    <cfRule type="cellIs" priority="40" dxfId="1" operator="between" stopIfTrue="1">
      <formula>40000</formula>
      <formula>60000</formula>
    </cfRule>
    <cfRule type="cellIs" priority="41" dxfId="2" operator="greaterThanOrEqual" stopIfTrue="1">
      <formula>60000</formula>
    </cfRule>
  </conditionalFormatting>
  <conditionalFormatting sqref="E63">
    <cfRule type="cellIs" priority="42" dxfId="1" operator="between" stopIfTrue="1">
      <formula>40000</formula>
      <formula>60000</formula>
    </cfRule>
    <cfRule type="cellIs" priority="43" dxfId="2" operator="greaterThanOrEqual" stopIfTrue="1">
      <formula>60000</formula>
    </cfRule>
  </conditionalFormatting>
  <conditionalFormatting sqref="E78 E83 E92 E102">
    <cfRule type="cellIs" priority="44" dxfId="1" operator="between" stopIfTrue="1">
      <formula>40000</formula>
      <formula>60000</formula>
    </cfRule>
    <cfRule type="cellIs" priority="45" dxfId="2" operator="greaterThanOrEqual" stopIfTrue="1">
      <formula>60000</formula>
    </cfRule>
  </conditionalFormatting>
  <conditionalFormatting sqref="E101">
    <cfRule type="cellIs" priority="46" dxfId="1" operator="between" stopIfTrue="1">
      <formula>40000</formula>
      <formula>60000</formula>
    </cfRule>
    <cfRule type="cellIs" priority="47" dxfId="2" operator="greaterThanOrEqual" stopIfTrue="1">
      <formula>60000</formula>
    </cfRule>
  </conditionalFormatting>
  <conditionalFormatting sqref="E124 E154">
    <cfRule type="cellIs" priority="48" dxfId="1" operator="between" stopIfTrue="1">
      <formula>40000</formula>
      <formula>60000</formula>
    </cfRule>
    <cfRule type="cellIs" priority="49" dxfId="2" operator="greaterThanOrEqual" stopIfTrue="1">
      <formula>60000</formula>
    </cfRule>
  </conditionalFormatting>
  <conditionalFormatting sqref="E169:E65536">
    <cfRule type="cellIs" priority="50" dxfId="1" operator="between" stopIfTrue="1">
      <formula>40000</formula>
      <formula>60000</formula>
    </cfRule>
    <cfRule type="cellIs" priority="51" dxfId="2" operator="greaterThanOrEqual" stopIfTrue="1">
      <formula>60000</formula>
    </cfRule>
  </conditionalFormatting>
  <conditionalFormatting sqref="F1 J1">
    <cfRule type="cellIs" priority="52" dxfId="3" operator="greaterThanOrEqual" stopIfTrue="1">
      <formula>0.9</formula>
    </cfRule>
  </conditionalFormatting>
  <conditionalFormatting sqref="F2 J2:J3 N2">
    <cfRule type="cellIs" priority="53" dxfId="3" operator="greaterThanOrEqual" stopIfTrue="1">
      <formula>0.9</formula>
    </cfRule>
  </conditionalFormatting>
  <conditionalFormatting sqref="F3 N3">
    <cfRule type="cellIs" priority="54" dxfId="0" operator="greaterThan" stopIfTrue="1">
      <formula>18000</formula>
    </cfRule>
  </conditionalFormatting>
  <conditionalFormatting sqref="F4:F31 F33:F62 F64:F92 F94:F123 F125:F153 F155:F168 J64:J92 J94:J123 J125:J153 J155:J168 N4:N31 N33:N62 N64:N92 N94:N168">
    <cfRule type="cellIs" priority="55" dxfId="3" operator="greaterThanOrEqual" stopIfTrue="1">
      <formula>0.9</formula>
    </cfRule>
  </conditionalFormatting>
  <conditionalFormatting sqref="F32 F63 F93 J63 J93 N32 N63 N93">
    <cfRule type="cellIs" priority="56" dxfId="3" operator="greaterThanOrEqual" stopIfTrue="1">
      <formula>0.9</formula>
    </cfRule>
  </conditionalFormatting>
  <conditionalFormatting sqref="F124 F154 J124 J154">
    <cfRule type="cellIs" priority="57" dxfId="3" operator="greaterThanOrEqual" stopIfTrue="1">
      <formula>0.9</formula>
    </cfRule>
  </conditionalFormatting>
  <conditionalFormatting sqref="F169:F65536 J169:J65536 N169:N65536">
    <cfRule type="cellIs" priority="58" dxfId="3" operator="greaterThanOrEqual" stopIfTrue="1">
      <formula>0.9</formula>
    </cfRule>
  </conditionalFormatting>
  <conditionalFormatting sqref="H4">
    <cfRule type="cellIs" priority="59" dxfId="0" operator="greaterThan" stopIfTrue="1">
      <formula>18000</formula>
    </cfRule>
  </conditionalFormatting>
  <conditionalFormatting sqref="H5:H31 H33:H62">
    <cfRule type="cellIs" priority="60" dxfId="0" operator="greaterThan" stopIfTrue="1">
      <formula>18000</formula>
    </cfRule>
  </conditionalFormatting>
  <conditionalFormatting sqref="H32">
    <cfRule type="cellIs" priority="61" dxfId="0" operator="greaterThan" stopIfTrue="1">
      <formula>18000</formula>
    </cfRule>
  </conditionalFormatting>
  <conditionalFormatting sqref="I1">
    <cfRule type="cellIs" priority="62" dxfId="1" operator="between" stopIfTrue="1">
      <formula>40000</formula>
      <formula>60000</formula>
    </cfRule>
    <cfRule type="cellIs" priority="63" dxfId="2" operator="greaterThanOrEqual" stopIfTrue="1">
      <formula>60000</formula>
    </cfRule>
  </conditionalFormatting>
  <conditionalFormatting sqref="I2">
    <cfRule type="cellIs" priority="64" dxfId="1" operator="between" stopIfTrue="1">
      <formula>40000</formula>
      <formula>60000</formula>
    </cfRule>
    <cfRule type="cellIs" priority="65" dxfId="2" operator="greaterThanOrEqual" stopIfTrue="1">
      <formula>60000</formula>
    </cfRule>
  </conditionalFormatting>
  <conditionalFormatting sqref="I4">
    <cfRule type="cellIs" priority="66" dxfId="1" operator="between" stopIfTrue="1">
      <formula>40000</formula>
      <formula>60000</formula>
    </cfRule>
    <cfRule type="cellIs" priority="67" dxfId="2" operator="greaterThanOrEqual" stopIfTrue="1">
      <formula>60000</formula>
    </cfRule>
  </conditionalFormatting>
  <conditionalFormatting sqref="I5:I31 I33:I62">
    <cfRule type="cellIs" priority="68" dxfId="1" operator="between" stopIfTrue="1">
      <formula>40000</formula>
      <formula>60000</formula>
    </cfRule>
    <cfRule type="cellIs" priority="69" dxfId="2" operator="greaterThanOrEqual" stopIfTrue="1">
      <formula>60000</formula>
    </cfRule>
  </conditionalFormatting>
  <conditionalFormatting sqref="I32">
    <cfRule type="cellIs" priority="70" dxfId="1" operator="between" stopIfTrue="1">
      <formula>40000</formula>
      <formula>60000</formula>
    </cfRule>
    <cfRule type="cellIs" priority="71" dxfId="2" operator="greaterThanOrEqual" stopIfTrue="1">
      <formula>60000</formula>
    </cfRule>
  </conditionalFormatting>
  <conditionalFormatting sqref="I63">
    <cfRule type="cellIs" priority="72" dxfId="1" operator="between" stopIfTrue="1">
      <formula>40000</formula>
      <formula>60000</formula>
    </cfRule>
    <cfRule type="cellIs" priority="73" dxfId="2" operator="greaterThanOrEqual" stopIfTrue="1">
      <formula>60000</formula>
    </cfRule>
  </conditionalFormatting>
  <conditionalFormatting sqref="I64:I77 I79:I82 I84:I91 I94:I123 I125:I137 I139:I153 I155:I168">
    <cfRule type="cellIs" priority="74" dxfId="1" operator="between" stopIfTrue="1">
      <formula>40000</formula>
      <formula>60000</formula>
    </cfRule>
    <cfRule type="cellIs" priority="75" dxfId="2" operator="greaterThanOrEqual" stopIfTrue="1">
      <formula>60000</formula>
    </cfRule>
  </conditionalFormatting>
  <conditionalFormatting sqref="I78 I83 I92 I138">
    <cfRule type="cellIs" priority="76" dxfId="1" operator="between" stopIfTrue="1">
      <formula>40000</formula>
      <formula>60000</formula>
    </cfRule>
    <cfRule type="cellIs" priority="77" dxfId="2" operator="greaterThanOrEqual" stopIfTrue="1">
      <formula>60000</formula>
    </cfRule>
  </conditionalFormatting>
  <conditionalFormatting sqref="I93">
    <cfRule type="cellIs" priority="78" dxfId="1" operator="between" stopIfTrue="1">
      <formula>40000</formula>
      <formula>60000</formula>
    </cfRule>
    <cfRule type="cellIs" priority="79" dxfId="2" operator="greaterThanOrEqual" stopIfTrue="1">
      <formula>60000</formula>
    </cfRule>
  </conditionalFormatting>
  <conditionalFormatting sqref="I124 I154">
    <cfRule type="cellIs" priority="80" dxfId="1" operator="between" stopIfTrue="1">
      <formula>40000</formula>
      <formula>60000</formula>
    </cfRule>
    <cfRule type="cellIs" priority="81" dxfId="2" operator="greaterThanOrEqual" stopIfTrue="1">
      <formula>60000</formula>
    </cfRule>
  </conditionalFormatting>
  <conditionalFormatting sqref="I169:I65536">
    <cfRule type="cellIs" priority="82" dxfId="1" operator="between" stopIfTrue="1">
      <formula>40000</formula>
      <formula>60000</formula>
    </cfRule>
    <cfRule type="cellIs" priority="83" dxfId="2" operator="greaterThanOrEqual" stopIfTrue="1">
      <formula>60000</formula>
    </cfRule>
  </conditionalFormatting>
  <conditionalFormatting sqref="J4:J31 J33:J62">
    <cfRule type="cellIs" priority="84" dxfId="3" operator="greaterThanOrEqual" stopIfTrue="1">
      <formula>0.9</formula>
    </cfRule>
  </conditionalFormatting>
  <conditionalFormatting sqref="J32">
    <cfRule type="cellIs" priority="85" dxfId="3" operator="greaterThanOrEqual" stopIfTrue="1">
      <formula>0.9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Bernhard Heuvel</cp:lastModifiedBy>
  <dcterms:modified xsi:type="dcterms:W3CDTF">2013-03-20T13:04:53Z</dcterms:modified>
  <cp:category/>
  <cp:version/>
  <cp:contentType/>
  <cp:contentStatus/>
</cp:coreProperties>
</file>